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040" windowHeight="9732" tabRatio="960" activeTab="6"/>
  </bookViews>
  <sheets>
    <sheet name="Sch B Definitions" sheetId="1" r:id="rId1"/>
    <sheet name="Tab 1 - Control Sheet " sheetId="2" state="hidden" r:id="rId2"/>
    <sheet name="Sch B, Stmt 1, Details - YR1" sheetId="3" r:id="rId3"/>
    <sheet name="Sch B, Stmt 2, Staff, YR1" sheetId="4" r:id="rId4"/>
    <sheet name="Sch B, Stmt 1, Mortg YR1" sheetId="5" r:id="rId5"/>
    <sheet name="Sch B, Stmt 1, Interim - YR1" sheetId="6" state="hidden" r:id="rId6"/>
    <sheet name="AGENCYSchB, Stmt 1, Interim-YR1" sheetId="7" r:id="rId7"/>
    <sheet name="Sch B, Stmt 3, SRR1, YR1" sheetId="8" state="hidden" r:id="rId8"/>
    <sheet name="Sch B, Stmt 3, SRR2, YR1" sheetId="9" state="hidden" r:id="rId9"/>
  </sheets>
  <definedNames>
    <definedName name="ADMIN_ACCTAUDIT_AUTH_ACT">'Sch B, Stmt 3, SRR1, YR1'!$M$170</definedName>
    <definedName name="ADMIN_ACCTAUDIT_AUTH_BUDG">'Sch B, Stmt 1, Details - YR1'!$J$170</definedName>
    <definedName name="ADMIN_ACCTAUDIT_CONT_ACT">'Sch B, Stmt 3, SRR1, YR1'!$I$170</definedName>
    <definedName name="ADMIN_ACCTAUDIT_CONT_BUDG">'Sch B, Stmt 1, Details - YR1'!$H$170</definedName>
    <definedName name="ADMIN_BANK_AUTH_ACT">'Sch B, Stmt 3, SRR1, YR1'!$M$172</definedName>
    <definedName name="ADMIN_BANK_AUTH_BUDG">'Sch B, Stmt 1, Details - YR1'!$J$172</definedName>
    <definedName name="ADMIN_BANK_CONT_ACT">'Sch B, Stmt 3, SRR1, YR1'!$I$172</definedName>
    <definedName name="ADMIN_BANK_CONT_BUDG">'Sch B, Stmt 1, Details - YR1'!$H$172</definedName>
    <definedName name="ADMIN_BEN_AUTH_ACT">'Sch B, Stmt 3, SRR1, YR1'!$M$145</definedName>
    <definedName name="ADMIN_BEN_AUTH_BUDG">'Sch B, Stmt 1, Details - YR1'!$J65536</definedName>
    <definedName name="ADMIN_BEN_CONT_ACT">'Sch B, Stmt 3, SRR1, YR1'!$I$145</definedName>
    <definedName name="ADMIN_BEN_CONT_BUDG">'Sch B, Stmt 1, Details - YR1'!$H65536</definedName>
    <definedName name="ADMIN_CONSULT_AUTH_ACT">'Sch B, Stmt 3, SRR1, YR1'!$M$173</definedName>
    <definedName name="ADMIN_CONSULT_AUTH_BUDG">'Sch B, Stmt 1, Details - YR1'!$J$173</definedName>
    <definedName name="ADMIN_CONSULT_CONT_ACT">'Sch B, Stmt 3, SRR1, YR1'!$I$173</definedName>
    <definedName name="ADMIN_CONSULT_CONT_BUDG">'Sch B, Stmt 1, Details - YR1'!$H$173</definedName>
    <definedName name="ADMIN_CONTRACTACCTG_ACT_BUDG">'Sch B, Stmt 1, Details - YR1'!$J1</definedName>
    <definedName name="ADMIN_CONTRACTACCTG_AUTH_ACT">'Sch B, Stmt 3, SRR1, YR1'!$M$171</definedName>
    <definedName name="ADMIN_CONTRACTACCTG_AUTH_BUDG">'Sch B, Stmt 1, Details - YR1'!$J$171</definedName>
    <definedName name="ADMIN_CONTRACTACCTG_CONT_ACT">'Sch B, Stmt 3, SRR1, YR1'!$I$171</definedName>
    <definedName name="ADMIN_CONTRACTACCTG_CONT_BUDG">'Sch B, Stmt 1, Details - YR1'!$H$171</definedName>
    <definedName name="ADMIN_ITSUPP_AUTH_ACT">'Sch B, Stmt 3, SRR1, YR1'!$M$158</definedName>
    <definedName name="ADMIN_ITSUPP_AUTH_BUDG">'Sch B, Stmt 1, Details - YR1'!$J65536</definedName>
    <definedName name="ADMIN_ITSUPP_CONT_ACT">'Sch B, Stmt 3, SRR1, YR1'!$I$158</definedName>
    <definedName name="ADMIN_ITSUPP_CONT_BUDG">'Sch B, Stmt 1, Details - YR1'!$H65536</definedName>
    <definedName name="ADMIN_LEGALFEES_AUTH_ACT">'Sch B, Stmt 3, SRR1, YR1'!$M$168</definedName>
    <definedName name="ADMIN_LEGALFEES_AUTH_BUDG">'Sch B, Stmt 1, Details - YR1'!$J$168</definedName>
    <definedName name="ADMIN_LEGALFEES_CONT_ACT">'Sch B, Stmt 3, SRR1, YR1'!$I$168</definedName>
    <definedName name="ADMIN_LEGALFEES_CONT_BUDG">'Sch B, Stmt 1, Details - YR1'!$H$168</definedName>
    <definedName name="ADMIN_MAINTREPAIRS_AUTH_ACT">'Sch B, Stmt 3, SRR1, YR1'!$M$156</definedName>
    <definedName name="ADMIN_MAINTREPAIRS_AUTH_BUDG">'Sch B, Stmt 1, Details - YR1'!$J$156</definedName>
    <definedName name="ADMIN_MAINTREPAIRS_CONT_ACT">'Sch B, Stmt 3, SRR1, YR1'!$I$156</definedName>
    <definedName name="ADMIN_MAINTREPAIRS_CONT_BUDG">'Sch B, Stmt 1, Details - YR1'!$H$156</definedName>
    <definedName name="ADMIN_OFFSUPP_AUTH_ACT">'Sch B, Stmt 3, SRR1, YR1'!$M$154</definedName>
    <definedName name="ADMIN_OFFSUPP_AUTH_BUDG">'Sch B, Stmt 1, Details - YR1'!$J65536</definedName>
    <definedName name="ADMIN_OFFSUPP_CONT_ACT">'Sch B, Stmt 3, SRR1, YR1'!$I$154</definedName>
    <definedName name="ADMIN_OFFSUPP_CONT_BUDG">'Sch B, Stmt 1, Details - YR1'!$H65536</definedName>
    <definedName name="ADMIN_ORGMEMB_AUTH_ACT">'Sch B, Stmt 3, SRR1, YR1'!$M$174</definedName>
    <definedName name="ADMIN_ORGMEMB_AUTH_BUDG">'Sch B, Stmt 1, Details - YR1'!$J$174</definedName>
    <definedName name="ADMIN_ORGMEMB_CONT_ACT">'Sch B, Stmt 3, SRR1, YR1'!$I$174</definedName>
    <definedName name="ADMIN_ORGMEMB_CONT_BUDG">'Sch B, Stmt 1, Details - YR1'!$H$174</definedName>
    <definedName name="ADMIN_PROGRAMAD_AUTH_ACT">'Sch B, Stmt 3, SRR1, YR1'!$M$169</definedName>
    <definedName name="ADMIN_PROGRAMAD_AUTH_BUDG">'Sch B, Stmt 1, Details - YR1'!$J$169</definedName>
    <definedName name="ADMIN_PROGRAMAD_CONT_ACT">'Sch B, Stmt 3, SRR1, YR1'!$I$169</definedName>
    <definedName name="ADMIN_PROGRAMAD_CONT_BUDG">'Sch B, Stmt 1, Details - YR1'!$H$169</definedName>
    <definedName name="ADMIN_PURCHRENTAL_AUTH_ACT">'Sch B, Stmt 3, SRR1, YR1'!$M$157</definedName>
    <definedName name="ADMIN_PURCHRENTAL_AUTH_BUDG">'Sch B, Stmt 1, Details - YR1'!$J$157</definedName>
    <definedName name="ADMIN_PURCHRENTAL_CONT_ACT">'Sch B, Stmt 3, SRR1, YR1'!$I$157</definedName>
    <definedName name="ADMIN_PURCHRENTAL_CONT_BUDG">'Sch B, Stmt 1, Details - YR1'!$H$157</definedName>
    <definedName name="ADMIN_SAL_AUTH_ACT">'Sch B, Stmt 3, SRR1, YR1'!$M$144</definedName>
    <definedName name="ADMIN_SAL_AUTH_BUDG">'Sch B, Stmt 1, Details - YR1'!$J65536</definedName>
    <definedName name="ADMIN_SAL_CONT_ACT">'Sch B, Stmt 3, SRR1, YR1'!$I$144</definedName>
    <definedName name="ADMIN_SAL_CONT_BUDG">'Sch B, Stmt 1, Details - YR1'!$H65536</definedName>
    <definedName name="ADMIN_STAFFREC_AUTH_ACT">'Sch B, Stmt 3, SRR1, YR1'!$M$162</definedName>
    <definedName name="ADMIN_STAFFREC_AUTH_BUDG">'Sch B, Stmt 1, Details - YR1'!$J$162</definedName>
    <definedName name="ADMIN_STAFFREC_CONT_ACT">'Sch B, Stmt 3, SRR1, YR1'!$I$162</definedName>
    <definedName name="ADMIN_STAFFREC_CONT_BUDG">'Sch B, Stmt 1, Details - YR1'!$H$162</definedName>
    <definedName name="ADMIN_STAFFTRAIN_AUTH_ACT">'Sch B, Stmt 3, SRR1, YR1'!$M$163</definedName>
    <definedName name="ADMIN_STAFFTRAIN_AUTH_BUDG">'Sch B, Stmt 1, Details - YR1'!$J65536</definedName>
    <definedName name="ADMIN_STAFFTRAIN_CONT_ACT">'Sch B, Stmt 3, SRR1, YR1'!$I$163</definedName>
    <definedName name="ADMIN_STAFFTRAIN_CONT_BUDG">'Sch B, Stmt 1, Details - YR1'!$H65536</definedName>
    <definedName name="ADMIN_STAFFTRAVEL_AUTH_ACT">'Sch B, Stmt 3, SRR1, YR1'!$M$164</definedName>
    <definedName name="ADMIN_STAFFTRAVEL_AUTH_BUDG">'Sch B, Stmt 1, Details - YR1'!$J65536</definedName>
    <definedName name="ADMIN_STAFFTRAVEL_CONT_ACT">'Sch B, Stmt 3, SRR1, YR1'!$I$164</definedName>
    <definedName name="ADMIN_STAFFTRAVEL_CONT_BUDG">'Sch B, Stmt 1, Details - YR1'!$H65536</definedName>
    <definedName name="ADMIN_SUPPSRVCOST_AUTH_ACT">'Sch B, Stmt 3, SRR1, YR1'!$M$175</definedName>
    <definedName name="ADMIN_SUPPSRVCOST_AUTH_BUDG">'Sch B, Stmt 1, Details - YR1'!$J$175</definedName>
    <definedName name="ADMIN_SUPPSRVCOST_CONT_ACT">'Sch B, Stmt 3, SRR1, YR1'!$I$175</definedName>
    <definedName name="ADMIN_SUPPSRVCOST_CONT_BUDG">'Sch B, Stmt 1, Details - YR1'!$H$175</definedName>
    <definedName name="ADMIN_TEL_AUTH_ACT">'Sch B, Stmt 3, SRR1, YR1'!$M$155</definedName>
    <definedName name="ADMIN_TEL_AUTH_BUDG">'Sch B, Stmt 1, Details - YR1'!$J65536</definedName>
    <definedName name="ADMIN_TEL_CONT_ACT">'Sch B, Stmt 3, SRR1, YR1'!$I$155</definedName>
    <definedName name="ADMIN_TEL_CONT_BUDG">'Sch B, Stmt 1, Details - YR1'!$H65536</definedName>
    <definedName name="ALI_AUTH_ACT">'Sch B, Stmt 3, SRR1, YR1'!$M$91</definedName>
    <definedName name="ALI_AUTH_BUDG">'Sch B, Stmt 1, Details - YR1'!A$91</definedName>
    <definedName name="ALI_CONT_ACT">'Sch B, Stmt 3, SRR1, YR1'!$I$91</definedName>
    <definedName name="ALI_CONT_BUDG">'Sch B, Stmt 1, Details - YR1'!A$91</definedName>
    <definedName name="BC_BASIC1_AUTH_ACT">'Sch B, Stmt 3, SRR1, YR1'!$M$59</definedName>
    <definedName name="BC_BASIC1_AUTH_BUDG">'Sch B, Stmt 1, Details - YR1'!$J$59</definedName>
    <definedName name="BC_BASIC1_CONT_ACT">'Sch B, Stmt 3, SRR1, YR1'!$I$59</definedName>
    <definedName name="BC_BASIC1_CONT_BUDG">'Sch B, Stmt 1, Details - YR1'!$H$59</definedName>
    <definedName name="BC_BASIC2_AUTH_ACT">'Sch B, Stmt 3, SRR1, YR1'!$M$60</definedName>
    <definedName name="BC_BASIC2_AUTH_BUDG">'Sch B, Stmt 1, Details - YR1'!$J$60</definedName>
    <definedName name="BC_BASIC2_CONT_ACT">'Sch B, Stmt 3, SRR1, YR1'!$I$60</definedName>
    <definedName name="BC_BASIC2_CONT_BUDG">'Sch B, Stmt 1, Details - YR1'!$H$60</definedName>
    <definedName name="BC_BEC_CONT_BUDG">'Sch B, Stmt 1, Details - YR1'!$H$57</definedName>
    <definedName name="BC_BEN_AUTH_ACT">'Sch B, Stmt 3, SRR1, YR1'!$M$57</definedName>
    <definedName name="BC_BEN_AUTH_BUDG">'Sch B, Stmt 1, Details - YR1'!$J$57</definedName>
    <definedName name="BC_BEN_CONT_ACT">'Sch B, Stmt 3, SRR1, YR1'!$I$57</definedName>
    <definedName name="BC_SAL_AUTH_ACT">'Sch B, Stmt 3, SRR1, YR1'!$M$56</definedName>
    <definedName name="BC_SAL_AUTH_BUDG">'Sch B, Stmt 1, Details - YR1'!$J$56</definedName>
    <definedName name="BC_SAL_CONT_ACT">'Sch B, Stmt 3, SRR1, YR1'!$I$56</definedName>
    <definedName name="BC_SAL_CONT_BUDG">'Sch B, Stmt 1, Details - YR1'!$H$56</definedName>
    <definedName name="BEN_AUTH_ACT">'Sch B, Stmt 3, SRR1, YR1'!$M$47</definedName>
    <definedName name="BEN_AUTH_BUDG">'Sch B, Stmt 1, Details - YR1'!$J$47</definedName>
    <definedName name="BEN_AUTH_BUDG_STMNT">'Sch B, Stmt 1, Details - YR1'!$J$47</definedName>
    <definedName name="BEN_CONT_ACT">'Sch B, Stmt 3, SRR1, YR1'!$I$47</definedName>
    <definedName name="BEN_CONT_BUDG">'Sch B, Stmt 1, Details - YR1'!$H$47</definedName>
    <definedName name="BEN_CONT_BUDG_STMNT">'Sch B, Stmt 1, Details - YR1'!$H$47</definedName>
    <definedName name="BLI_AUTH_ACT">'Sch B, Stmt 3, SRR1, YR1'!$M$92</definedName>
    <definedName name="BLI_AUTH_BUDG">'Sch B, Stmt 1, Details - YR1'!A$92</definedName>
    <definedName name="BLI_CONT_ACT">'Sch B, Stmt 3, SRR1, YR1'!$I$92</definedName>
    <definedName name="BLI_CONT_BUDG">'Sch B, Stmt 1, Details - YR1'!A$92</definedName>
    <definedName name="CAP_AUTH_ACT">'Sch B, Stmt 3, SRR1, YR1'!$M$15</definedName>
    <definedName name="CAP_AUTH_BUDG">'Sch B, Stmt 1, Details - YR1'!$J$15</definedName>
    <definedName name="CAP_CONT_ACT">'Sch B, Stmt 3, SRR1, YR1'!$I$15</definedName>
    <definedName name="CAP_CONT_BUDG">'Sch B, Stmt 1, Details - YR1'!$H$15</definedName>
    <definedName name="CAPASSET_CAP1_AUTH_ACT">'Sch B, Stmt 3, SRR1, YR1'!$M$190</definedName>
    <definedName name="CAPASSET_CAP1_AUTH_BUDG">'Sch B, Stmt 1, Details - YR1'!$J$190</definedName>
    <definedName name="CAPASSET_CAP1_CONT_ACT">'Sch B, Stmt 3, SRR1, YR1'!$I$190</definedName>
    <definedName name="CAPASSET_CAP1_CONT_BUDG">'Sch B, Stmt 1, Details - YR1'!$H$190</definedName>
    <definedName name="CAPASSET_CAP2_AUTH_ACT">'Sch B, Stmt 3, SRR1, YR1'!$M$191</definedName>
    <definedName name="CAPASSET_CAP2_AUTH_BUDG">'Sch B, Stmt 1, Details - YR1'!$J$191</definedName>
    <definedName name="CAPASSET_CAP2_CONT_ACT">'Sch B, Stmt 3, SRR1, YR1'!$I$191</definedName>
    <definedName name="CAPASSET_CAP2_CONT_BUDG">'Sch B, Stmt 1, Details - YR1'!$H$191</definedName>
    <definedName name="CAPASSET_CAP3_AUTH_ACT">'Sch B, Stmt 3, SRR1, YR1'!$M$192</definedName>
    <definedName name="CAPASSET_CAP3_AUTH_BUDG">'Sch B, Stmt 1, Details - YR1'!$J$192</definedName>
    <definedName name="CAPASSET_CAP3_CONT_ACT">'Sch B, Stmt 3, SRR1, YR1'!$I$192</definedName>
    <definedName name="CAPASSET_CAP3_CONT_BUDG">'Sch B, Stmt 1, Details - YR1'!$H$192</definedName>
    <definedName name="CAPASSET_CAP4_AUTH_ACT">'Sch B, Stmt 3, SRR1, YR1'!$M$193</definedName>
    <definedName name="CAPASSET_CAP4_AUTH_BUDG">'Sch B, Stmt 1, Details - YR1'!$J$193</definedName>
    <definedName name="CAPASSET_CAP4_CONT_ACT">'Sch B, Stmt 3, SRR1, YR1'!$I$193</definedName>
    <definedName name="CAPASSET_CAP4_CONT_BUDG">'Sch B, Stmt 1, Details - YR1'!A65536</definedName>
    <definedName name="CAPASSET_OTHERCAP1_AUTH_ACT">'Sch B, Stmt 3, SRR1, YR1'!$M$198</definedName>
    <definedName name="CAPASSET_OTHERCAP1_AUTH_BUDG">'Sch B, Stmt 1, Details - YR1'!$J$198</definedName>
    <definedName name="CAPASSET_OTHERCAP1_CONT_ACT">'Sch B, Stmt 3, SRR1, YR1'!$I$198</definedName>
    <definedName name="CAPASSET_OTHERCAP1_CONT_BUDG">'Sch B, Stmt 1, Details - YR1'!$H$198</definedName>
    <definedName name="CAPASSET_OTHERCAP2_AUTH_ACT">'Sch B, Stmt 3, SRR1, YR1'!$M$199</definedName>
    <definedName name="CAPASSET_OTHERCAP2_AUTH_BUDG">'Sch B, Stmt 1, Details - YR1'!$J$199</definedName>
    <definedName name="CAPASSET_OTHERCAP2_CONT_ACT">'Sch B, Stmt 3, SRR1, YR1'!$I$199</definedName>
    <definedName name="CAPASSET_OTHERCAP2_CONT_AUTH">'Sch B, Stmt 1, Details - YR1'!A1</definedName>
    <definedName name="CAPASSET_OTHERCAP2_CONT_BUDG">'Sch B, Stmt 1, Details - YR1'!$H$199</definedName>
    <definedName name="CAPASSET_OTHERCAP3_AUTH_ACT">'Sch B, Stmt 3, SRR1, YR1'!$M$200</definedName>
    <definedName name="CAPASSET_OTHERCAP3_AUTH_BUDG">'Sch B, Stmt 1, Details - YR1'!$J$200</definedName>
    <definedName name="CAPASSET_OTHERCAP3_CONT_ACT">'Sch B, Stmt 3, SRR1, YR1'!$I$200</definedName>
    <definedName name="CAPASSET_OTHERCAP3_CONT_BUDG">'Sch B, Stmt 1, Details - YR1'!$H$200</definedName>
    <definedName name="CAPASSET_OTHERCAP4_AUTH_ACT">'Sch B, Stmt 3, SRR1, YR1'!$M$201</definedName>
    <definedName name="CAPASSET_OTHERCAP4_AUTH_BUDG">'Sch B, Stmt 1, Details - YR1'!A65536</definedName>
    <definedName name="CAPASSET_OTHERCAP4_CONT_ACT">'Sch B, Stmt 3, SRR1, YR1'!$I$201</definedName>
    <definedName name="CAPASSET_OTHERCAP4_CONT_BUDG">'Sch B, Stmt 1, Details - YR1'!A65536</definedName>
    <definedName name="CLIENT_DEV_AUTH_BUDG">'Sch B, Stmt 1, Details - YR1'!$J$51</definedName>
    <definedName name="CLIENTDEV1_AUTH_ACT">'Sch B, Stmt 3, SRR1, YR1'!$M$50</definedName>
    <definedName name="CLIENTDEV1_AUTH_BUDG">'Sch B, Stmt 1, Details - YR1'!$J$50</definedName>
    <definedName name="CLIENTDEV1_CONT_ACT">'Sch B, Stmt 3, SRR1, YR1'!$I$50</definedName>
    <definedName name="CLIENTDEV1_CONT_BUDG">'Sch B, Stmt 1, Details - YR1'!$H$50</definedName>
    <definedName name="CLIENTDEV2_AUTH_ACT">'Sch B, Stmt 3, SRR1, YR1'!$M$51</definedName>
    <definedName name="CLIENTDEV2_AUTH_BUDG">'Sch B, Stmt 1, Details - YR1'!$J$51</definedName>
    <definedName name="CLIENTDEV2_CONT_ACT">'Sch B, Stmt 3, SRR1, YR1'!$I$51</definedName>
    <definedName name="CLIENTDEV2_CONT_BUDG">'Sch B, Stmt 1, Details - YR1'!$H$51</definedName>
    <definedName name="CLIENTDEV3_AUTH_ACT">'Sch B, Stmt 3, SRR1, YR1'!$M$52</definedName>
    <definedName name="CLIENTDEV3_AUTH_BUDG">'Sch B, Stmt 1, Details - YR1'!$J$52</definedName>
    <definedName name="CLIENTDEV3_CONT_ACT">'Sch B, Stmt 3, SRR1, YR1'!$I$52</definedName>
    <definedName name="CLIENTDEV3_CONT_BUDG">'Sch B, Stmt 1, Details - YR1'!$H$52</definedName>
    <definedName name="CLINICAL_CONSULT_AUTH_ACT">'Sch B, Stmt 3, SRR1, YR1'!$M$77</definedName>
    <definedName name="CLINICAL_CONSULT_AUTH_BUDG">'Sch B, Stmt 1, Details - YR1'!A$77</definedName>
    <definedName name="CLINICAL_CONSULT_CONT_ACT">'Sch B, Stmt 3, SRR1, YR1'!$I$77</definedName>
    <definedName name="CLINICAL_CONSULT_CONT_BUDG">'Sch B, Stmt 1, Details - YR1'!A$77</definedName>
    <definedName name="CLOTH_AUTH_ACT">'Sch B, Stmt 3, SRR1, YR1'!$M$68</definedName>
    <definedName name="CLOTH_AUTH_BUDG">'Sch B, Stmt 1, Details - YR1'!A$68</definedName>
    <definedName name="CLOTH_CONT_ACT">'Sch B, Stmt 3, SRR1, YR1'!$I$68</definedName>
    <definedName name="CLOTH_CONT_BUDG">'Sch B, Stmt 1, Details - YR1'!A$68</definedName>
    <definedName name="CMHC_AUTH_ACT">'Sch B, Stmt 3, SRR1, YR1'!$M$28</definedName>
    <definedName name="CMHC_AUTH_BUDG">'Sch B, Stmt 1, Details - YR1'!$J$28</definedName>
    <definedName name="CMHC_CONT_ACT">'Sch B, Stmt 3, SRR1, YR1'!$I$28</definedName>
    <definedName name="CMHC_CONT_BUDG">'Sch B, Stmt 1, Details - YR1'!$H$28</definedName>
    <definedName name="DRUG_MED_AUTH_ACT">'Sch B, Stmt 3, SRR1, YR1'!$M$72</definedName>
    <definedName name="DRUG_MED_AUTH_BUDG">'Sch B, Stmt 1, Details - YR1'!A$72</definedName>
    <definedName name="DRUG_MED_CONT_ACT">'Sch B, Stmt 3, SRR1, YR1'!$I$72</definedName>
    <definedName name="DRUG_MED_CONT_BUDG">'Sch B, Stmt 1, Details - YR1'!A$72</definedName>
    <definedName name="ELI_AUTH_ACT">'Sch B, Stmt 3, SRR1, YR1'!$M$93</definedName>
    <definedName name="ELI_AUTH_BUDG">'Sch B, Stmt 1, Details - YR1'!A$93</definedName>
    <definedName name="ELI_CONT_ACT">'Sch B, Stmt 3, SRR1, YR1'!$I$93</definedName>
    <definedName name="ELI_CONT_BUDG">'Sch B, Stmt 1, Details - YR1'!A$93</definedName>
    <definedName name="EOI_AUTH_ACT">'Sch B, Stmt 3, SRR1, YR1'!$M$90</definedName>
    <definedName name="EOI_AUTH_BUDG">'Sch B, Stmt 1, Details - YR1'!A$90</definedName>
    <definedName name="EOI_CONT_ACT">'Sch B, Stmt 3, SRR1, YR1'!$I$90</definedName>
    <definedName name="EOI_CONT_BUDG">'Sch B, Stmt 1, Details - YR1'!A$90</definedName>
    <definedName name="FAC_SUPPLIES_AUTH_ACT">'Sch B, Stmt 3, SRR1, YR1'!$M$122</definedName>
    <definedName name="FAC_SUPPLIES_AUTH_BUDG">'Sch B, Stmt 1, Details - YR1'!A$122</definedName>
    <definedName name="FAC_SUPPLIES_CONT_ACT">'Sch B, Stmt 3, SRR1, YR1'!$I$122</definedName>
    <definedName name="FAC_SUPPLIES_CONT_BUDG">'Sch B, Stmt 1, Details - YR1'!A$122</definedName>
    <definedName name="FEES_AUTH_ACT">'Sch B, Stmt 3, SRR1, YR1'!$M$98</definedName>
    <definedName name="FEES_AUTH_BUDG">'Sch B, Stmt 1, Details - YR1'!A$98</definedName>
    <definedName name="FEES_CONT_ACT">'Sch B, Stmt 3, SRR1, YR1'!$I$98</definedName>
    <definedName name="FEES_CONT_BUDG">'Sch B, Stmt 1, Details - YR1'!A$98</definedName>
    <definedName name="FOOD_AUTH_ACT">'Sch B, Stmt 3, SRR1, YR1'!$M$67</definedName>
    <definedName name="FOOD_AUTH_BUDG">'Sch B, Stmt 1, Details - YR1'!$J$67</definedName>
    <definedName name="FOOD_CONT_ACT">'Sch B, Stmt 3, SRR1, YR1'!$I$67</definedName>
    <definedName name="FOOD_CONT_BUDG">'Sch B, Stmt 1, Details - YR1'!A$67</definedName>
    <definedName name="FUNDDON_AUTH_ACT">'Sch B, Stmt 3, SRR1, YR1'!$M$24</definedName>
    <definedName name="FUNDDON_AUTH_BUDG">'Sch B, Stmt 1, Details - YR1'!$J$24</definedName>
    <definedName name="FUNDDON_CONT_ACT">'Sch B, Stmt 3, SRR1, YR1'!$I$24</definedName>
    <definedName name="FUNDDON_CONT_BUDG">'Sch B, Stmt 1, Details - YR1'!$H$24</definedName>
    <definedName name="FUNDON_AUTH_ACT">'Sch B, Stmt 1, Details - YR1'!#REF!</definedName>
    <definedName name="GIFTS_AUTH_ACT">'Sch B, Stmt 3, SRR1, YR1'!$M$70</definedName>
    <definedName name="GIFTS_AUTH_BUDG">'Sch B, Stmt 1, Details - YR1'!A$70</definedName>
    <definedName name="GIFTS_CONT_ACT">'Sch B, Stmt 3, SRR1, YR1'!$I$70</definedName>
    <definedName name="GIFTS_CONT_BUDG">'Sch B, Stmt 1, Details - YR1'!A$70</definedName>
    <definedName name="GLI_AUTH_ACT">'Sch B, Stmt 3, SRR1, YR1'!$M$89</definedName>
    <definedName name="GLI_AUTH_BUDG">'Sch B, Stmt 1, Details - YR1'!A$89</definedName>
    <definedName name="GLI_CONT_ACT">'Sch B, Stmt 3, SRR1, YR1'!$I$89</definedName>
    <definedName name="GLI_CONTRACT_BUDG">'Sch B, Stmt 1, Details - YR1'!A$89</definedName>
    <definedName name="INTINC_AUTH_ACT">'Sch B, Stmt 3, SRR1, YR1'!$M$17</definedName>
    <definedName name="INTINC_AUTH_BUDG">'Sch B, Stmt 1, Details - YR1'!$J$17</definedName>
    <definedName name="INTINC_CONT_ACT">'Sch B, Stmt 3, SRR1, YR1'!$I$17</definedName>
    <definedName name="INTINC_CONT_BUDG">'Sch B, Stmt 1, Details - YR1'!$H$17</definedName>
    <definedName name="INTINC_OS_AUTH_ACT">'Sch B, Stmt 3, SRR1, YR1'!$M$22</definedName>
    <definedName name="INTINC_OS_AUTH_BUDG">'Sch B, Stmt 1, Details - YR1'!$J$22</definedName>
    <definedName name="INTINC_OS_CONT_ACT">'Sch B, Stmt 3, SRR1, YR1'!$I$22</definedName>
    <definedName name="INTINC_OS_CONT_BUDG">'Sch B, Stmt 1, Details - YR1'!$H$22</definedName>
    <definedName name="JANITOR_AUTH_ACT">'Sch B, Stmt 3, SRR1, YR1'!$M$123</definedName>
    <definedName name="JANITOR_AUTH_BUDG">'Sch B, Stmt 1, Details - YR1'!A$123</definedName>
    <definedName name="JANITOR_CONT_ACT">'Sch B, Stmt 3, SRR1, YR1'!$I$123</definedName>
    <definedName name="JANITOR_CONT_BUDG">'Sch B, Stmt 1, Details - YR1'!A$123</definedName>
    <definedName name="LIC1_AUTH_ACT">'Sch B, Stmt 3, SRR1, YR1'!$M$107</definedName>
    <definedName name="LIC1_AUTH_BUDG">'Sch B, Stmt 1, Details - YR1'!$J$107</definedName>
    <definedName name="LIC1_CONT_ACT">'Sch B, Stmt 3, SRR1, YR1'!$I$107</definedName>
    <definedName name="LIC1_CONT_BUDG">'Sch B, Stmt 1, Details - YR1'!A$107</definedName>
    <definedName name="LIC2_AUTH_ACT">'Sch B, Stmt 3, SRR1, YR1'!$M$108</definedName>
    <definedName name="LIC2_AUTH_BUDG">'Sch B, Stmt 1, Details - YR1'!A$108</definedName>
    <definedName name="LIC2_CONT_ACT">'Sch B, Stmt 3, SRR1, YR1'!$I$108</definedName>
    <definedName name="LIC2_CONT_BUDG">'Sch B, Stmt 1, Details - YR1'!A$108</definedName>
    <definedName name="LICENSINGFEES_AUTH_ACT">'Sch B, Stmt 3, SRR1, YR1'!$M$105</definedName>
    <definedName name="LICENSINGFEES_AUTH_BUDG">'Sch B, Stmt 1, Details - YR1'!A$105</definedName>
    <definedName name="LICENSINGFEES_CONT_ACT">'Sch B, Stmt 3, SRR1, YR1'!$I$105</definedName>
    <definedName name="LICENSINGFEES_CONT_BUDG">'Sch B, Stmt 1, Details - YR1'!A$105</definedName>
    <definedName name="MAINTREPAIRS_AUTH_ACT">'Sch B, Stmt 3, SRR1, YR1'!$M$121</definedName>
    <definedName name="MAINTREPAIRS_AUTH_BUDG">'Sch B, Stmt 1, Details - YR1'!A$121</definedName>
    <definedName name="MAINTREPAIRS_CONT_ACT">'Sch B, Stmt 3, SRR1, YR1'!$I$121</definedName>
    <definedName name="MAINTREPAIRS_CONT_BUDG">'Sch B, Stmt 1, Details - YR1'!A$121</definedName>
    <definedName name="MATSUPPLY_AUTH_ACT">'Sch B, Stmt 3, SRR1, YR1'!$M$73</definedName>
    <definedName name="MATSUPPLY_AUTH_BUDG">'Sch B, Stmt 1, Details - YR1'!A$73</definedName>
    <definedName name="MATSUPPLY_CONT_ACT">'Sch B, Stmt 3, SRR1, YR1'!$I$73</definedName>
    <definedName name="MATSUPPLY_CONT_BUDG">'Sch B, Stmt 1, Details - YR1'!A$73</definedName>
    <definedName name="MGTLOANPAY_AUTH_ACT">'Sch B, Stmt 3, SRR1, YR1'!$M$118</definedName>
    <definedName name="MGTLOANPAY_AUTH_BUDG">'Sch B, Stmt 1, Details - YR1'!A$118</definedName>
    <definedName name="MGTLOANPAY_CONT_ACT">'Sch B, Stmt 3, SRR1, YR1'!$I$118</definedName>
    <definedName name="MGTLOANPAY_CONT_BUDG">'Sch B, Stmt 1, Details - YR1'!A$118</definedName>
    <definedName name="OGF_AUTH_ACT">'Sch B, Stmt 3, SRR1, YR1'!$M$25</definedName>
    <definedName name="OGF_AUTH_BUDG">'Sch B, Stmt 1, Details - YR1'!$J$25</definedName>
    <definedName name="OGF_CONT_ACT">'Sch B, Stmt 3, SRR1, YR1'!$I$25</definedName>
    <definedName name="OGF_CONT_BUDG">'Sch B, Stmt 1, Details - YR1'!$H$25</definedName>
    <definedName name="OLI_AUTH_BUDG">'Sch B, Stmt 1, Details - YR1'!$J$91+'Sch B, Stmt 1, Details - YR1'!A$91</definedName>
    <definedName name="ONET_AUTH_ACT">'Sch B, Stmt 3, SRR1, YR1'!$M$16</definedName>
    <definedName name="ONET_AUTH_BUDG">'Sch B, Stmt 1, Details - YR1'!$J$16</definedName>
    <definedName name="ONET_CONT_ACT">'Sch B, Stmt 3, SRR1, YR1'!$I$16</definedName>
    <definedName name="ONET_CONT_BUDG">'Sch B, Stmt 1, Details - YR1'!$H$16</definedName>
    <definedName name="OPER_AUTH_ACT">'Sch B, Stmt 3, SRR1, YR1'!$M$14</definedName>
    <definedName name="OPER_AUTH_BUDG1">'Sch B, Stmt 1, Details - YR1'!$J$14</definedName>
    <definedName name="OPER_AUTH_VAR1">'Sch B, Stmt 1, Details - YR1'!#REF!</definedName>
    <definedName name="OPER_CONT_ACT1">'Sch B, Stmt 3, SRR1, YR1'!$I$14</definedName>
    <definedName name="OPER_CONT_BUDG">'Sch B, Stmt 1, Details - YR1'!$H$14</definedName>
    <definedName name="OPER_CONT_VAR1">'Sch B, Stmt 1, Details - YR1'!#REF!</definedName>
    <definedName name="OTHERACCRD1_AUTH_ACT">'Sch B, Stmt 3, SRR1, YR1'!$M$100</definedName>
    <definedName name="OTHERACCRD1_AUTH_BUDG">'Sch B, Stmt 1, Details - YR1'!A$100</definedName>
    <definedName name="OTHERACCRD1_CONT_ACT">'Sch B, Stmt 3, SRR1, YR1'!$I$100</definedName>
    <definedName name="OTHERACCRD1_CONT_BUDG">'Sch B, Stmt 1, Details - YR1'!A$100</definedName>
    <definedName name="OTHERACCRD2_AUTH_ACT">'Sch B, Stmt 3, SRR1, YR1'!$M$101</definedName>
    <definedName name="OTHERACCRD2_AUTH_BUDG">'Sch B, Stmt 1, Details - YR1'!A$101</definedName>
    <definedName name="OTHERACCRD2_CONT_ACT">'Sch B, Stmt 3, SRR1, YR1'!$I$101</definedName>
    <definedName name="OTHERACCRD2_CONT_BUDG">'Sch B, Stmt 1, Details - YR1'!A$101</definedName>
    <definedName name="OTHERADMIN1_AUTH_ACT">'Sch B, Stmt 3, SRR1, YR1'!$M$147</definedName>
    <definedName name="OTHERADMIN1_AUTH_BUDG">'Sch B, Stmt 1, Details - YR1'!$J$147</definedName>
    <definedName name="OTHERADMIN1_CONT_ACT">'Sch B, Stmt 3, SRR1, YR1'!$I$147</definedName>
    <definedName name="OTHERADMIN1_CONT_BUDG">'Sch B, Stmt 1, Details - YR1'!$H$147</definedName>
    <definedName name="OTHERADMIN2_AUTH_ACT">'Sch B, Stmt 3, SRR1, YR1'!$M$148</definedName>
    <definedName name="OTHERADMIN2_AUTH_BUDG">'Sch B, Stmt 1, Details - YR1'!$H$148</definedName>
    <definedName name="OTHERADMIN2_CONT_ACT">'Sch B, Stmt 3, SRR1, YR1'!$I$148</definedName>
    <definedName name="OTHERADMIN2_CONT_BUDG">'Sch B, Stmt 1, Details - YR1'!$H$148</definedName>
    <definedName name="OTHERADMIN3_AUTH_ACT">'Sch B, Stmt 3, SRR1, YR1'!$M$149</definedName>
    <definedName name="OTHERADMIN3_AUTH_BUDG">'Sch B, Stmt 1, Details - YR1'!$J65536</definedName>
    <definedName name="OTHERADMIN3_CONT_ACT">'Sch B, Stmt 3, SRR1, YR1'!$I$149</definedName>
    <definedName name="OTHERADMIN3_CONT_BUDG">'Sch B, Stmt 1, Details - YR1'!$H$149</definedName>
    <definedName name="OTHERFAC1_AUTH_ACT">'Sch B, Stmt 3, SRR1, YR1'!$M$125</definedName>
    <definedName name="OTHERFAC1_AUTH_BUDG">'Sch B, Stmt 1, Details - YR1'!A$125</definedName>
    <definedName name="OTHERFAC1_CONT_ACT">'Sch B, Stmt 3, SRR1, YR1'!$I$125</definedName>
    <definedName name="OTHERFAC1_CONT_BUDG">'Sch B, Stmt 1, Details - YR1'!A$125</definedName>
    <definedName name="OTHERFAC2_AUTH_ACT">'Sch B, Stmt 3, SRR1, YR1'!$M$126</definedName>
    <definedName name="OTHERFAC2_AUTH_BUDG">'Sch B, Stmt 1, Details - YR1'!A$126</definedName>
    <definedName name="OTHERFAC2_CONT_ACT">'Sch B, Stmt 3, SRR1, YR1'!$I$126</definedName>
    <definedName name="OTHERFAC2_CONT_BUDG">'Sch B, Stmt 1, Details - YR1'!A$126</definedName>
    <definedName name="OTHEROADMIN1_AUTH_ACT">'Sch B, Stmt 3, SRR1, YR1'!$M$177</definedName>
    <definedName name="OTHEROADMIN1_AUTH_BUDG">'Sch B, Stmt 1, Details - YR1'!$J$177</definedName>
    <definedName name="OTHEROADMIN1_CONT_ACT">'Sch B, Stmt 3, SRR1, YR1'!$I$177</definedName>
    <definedName name="OTHEROADMIN1_CONT_BUDG">'Sch B, Stmt 1, Details - YR1'!$H$177</definedName>
    <definedName name="OTHEROADMIN2_AUTH_ACT">'Sch B, Stmt 3, SRR1, YR1'!$M$178</definedName>
    <definedName name="OTHEROADMIN2_AUTH_BUDG">'Sch B, Stmt 1, Details - YR1'!$J$178</definedName>
    <definedName name="OTHEROADMIN2_CONT_ACT">'Sch B, Stmt 3, SRR1, YR1'!$I$178</definedName>
    <definedName name="OTHEROADMIN2_CONT_BUDG">'Sch B, Stmt 1, Details - YR1'!$H$178</definedName>
    <definedName name="OTHEROADMIN3_AUTH_ACT">'Sch B, Stmt 3, SRR1, YR1'!$M$179</definedName>
    <definedName name="OTHEROADMIN3_AUTH_BUDG">'Sch B, Stmt 1, Details - YR1'!$J$179</definedName>
    <definedName name="OTHEROADMIN3_CONT_ACT">'Sch B, Stmt 3, SRR1, YR1'!$I$179</definedName>
    <definedName name="OTHEROADMIN3_CONT_BUDG">'Sch B, Stmt 1, Details - YR1'!$H$179</definedName>
    <definedName name="OTHERREV1_AUTH_ACT">'Sch B, Stmt 3, SRR1, YR1'!$M$30</definedName>
    <definedName name="OTHERREV1_AUTH_BUDG">'Sch B, Stmt 1, Details - YR1'!$J$30</definedName>
    <definedName name="OTHERREV1_CONT_ACT">'Sch B, Stmt 3, SRR1, YR1'!$I$30</definedName>
    <definedName name="OTHERREV1_CONT_BUDG">'Sch B, Stmt 1, Details - YR1'!$H$30</definedName>
    <definedName name="OTHERREV2_AUTH_ACT">'Sch B, Stmt 3, SRR1, YR1'!$M$31</definedName>
    <definedName name="OTHERREV2_AUTH_BUDG">'Sch B, Stmt 1, Details - YR1'!$J$31</definedName>
    <definedName name="OTHERREV2_CONT_ACT">'Sch B, Stmt 3, SRR1, YR1'!$I$31</definedName>
    <definedName name="OTHERREV2_CONT_BUDG">'Sch B, Stmt 1, Details - YR1'!$H$31</definedName>
    <definedName name="OTHERREV3_AUTH_ACT">'Sch B, Stmt 3, SRR1, YR1'!$M$32</definedName>
    <definedName name="OTHERREV3_AUTH_BUDG">'Sch B, Stmt 1, Details - YR1'!$J$32</definedName>
    <definedName name="OTHERREV3_CONT_ACT">'Sch B, Stmt 3, SRR1, YR1'!$I$32</definedName>
    <definedName name="OTHERREV3_CONT_BUDG">'Sch B, Stmt 1, Details - YR1'!$H$32</definedName>
    <definedName name="OTHERREV4_AUTH_ACT">'Sch B, Stmt 3, SRR1, YR1'!$M$33</definedName>
    <definedName name="OTHERREV4_AUTH_BUDG">'Sch B, Stmt 1, Details - YR1'!$J$33</definedName>
    <definedName name="OTHERREV4_CONT_ACT">'Sch B, Stmt 3, SRR1, YR1'!$I$33</definedName>
    <definedName name="OTHERREV4_CONT_BUDG">'Sch B, Stmt 1, Details - YR1'!$H$33</definedName>
    <definedName name="OTHERREV5_AUTH_ACT">'Sch B, Stmt 3, SRR1, YR1'!$M$34</definedName>
    <definedName name="OTHERREV5_AUTH_BUDG">'Sch B, Stmt 1, Details - YR1'!$J$34</definedName>
    <definedName name="OTHERREV5_CONT_ACT">'Sch B, Stmt 3, SRR1, YR1'!$I$34</definedName>
    <definedName name="OTHERREV5_CONT_BUDG">'Sch B, Stmt 1, Details - YR1'!$H$34</definedName>
    <definedName name="OTHERSER1_AUTH_ACT">'Sch B, Stmt 3, SRR1, YR1'!$M$79</definedName>
    <definedName name="OTHERSER1_AUTH_BUDG">'Sch B, Stmt 1, Details - YR1'!$J$79</definedName>
    <definedName name="OTHERSER1_CONT_ACT">'Sch B, Stmt 3, SRR1, YR1'!$I$79</definedName>
    <definedName name="OTHERSER1_CONT_BUDG">'Sch B, Stmt 1, Details - YR1'!A$79</definedName>
    <definedName name="OTHERSER2_AUTH_ACT">'Sch B, Stmt 3, SRR1, YR1'!$M$80</definedName>
    <definedName name="OTHERSER2_AUTH_BUDG">'Sch B, Stmt 1, Details - YR1'!A$80</definedName>
    <definedName name="OTHERSER2_CONT_ACT">'Sch B, Stmt 3, SRR1, YR1'!$I$80</definedName>
    <definedName name="OTHERSER2_CONT_BUDG">'Sch B, Stmt 1, Details - YR1'!A$80</definedName>
    <definedName name="OTHERSER3_AUTH_ACT">'Sch B, Stmt 3, SRR1, YR1'!$M$81</definedName>
    <definedName name="OTHERSER3_AUTH_BUDG">'Sch B, Stmt 1, Details - YR1'!A$81</definedName>
    <definedName name="OTHERSER3_CONT_ACT">'Sch B, Stmt 3, SRR1, YR1'!$I$81</definedName>
    <definedName name="OTHERSER3_CONT_BUDG">'Sch B, Stmt 1, Details - YR1'!A$81</definedName>
    <definedName name="PDA_AUTH_ACT">'Sch B, Stmt 3, SRR1, YR1'!$M$27</definedName>
    <definedName name="PDA_AUTH_BUDG">'Sch B, Stmt 1, Details - YR1'!$J$27</definedName>
    <definedName name="PDA_CONT_ACT">'Sch B, Stmt 3, SRR1, YR1'!$I$27</definedName>
    <definedName name="PDA_CONT_BUDG">'Sch B, Stmt 1, Details - YR1'!$H$27</definedName>
    <definedName name="PERSINCID_AUTH_ACT">'Sch B, Stmt 3, SRR1, YR1'!$M$71</definedName>
    <definedName name="PERSINCID_AUTH_BUDG">'Sch B, Stmt 1, Details - YR1'!A$71</definedName>
    <definedName name="PERSINCID_CONT_ACT">'Sch B, Stmt 3, SRR1, YR1'!$I$71</definedName>
    <definedName name="PERSINCID_CONT_BUDG">'Sch B, Stmt 1, Details - YR1'!A$71</definedName>
    <definedName name="PFDOA_AUTH_ACT">'Sch B, Stmt 1, Details - YR1'!#REF!+'Sch B, Stmt 1, Details - YR1'!#REF!</definedName>
    <definedName name="PFDOA_AUTH_BUDG">'Sch B, Stmt 1, Details - YR1'!$J$27</definedName>
    <definedName name="PFDOA_CONT_ACT">'Sch B, Stmt 1, Details - YR1'!#REF!</definedName>
    <definedName name="PFDOA_CONT_BUDG">'Sch B, Stmt 1, Details - YR1'!$H$27</definedName>
    <definedName name="PI_AUTH_ACT">'Sch B, Stmt 3, SRR1, YR1'!$M$94</definedName>
    <definedName name="PI_AUTH_BUDG">'Sch B, Stmt 1, Details - YR1'!A$94</definedName>
    <definedName name="PI_CONT_ACT">'Sch B, Stmt 3, SRR1, YR1'!$I$94</definedName>
    <definedName name="PI_CONT_BUDG">'Sch B, Stmt 1, Details - YR1'!A$94</definedName>
    <definedName name="_xlnm.Print_Area" localSheetId="6">'AGENCYSchB, Stmt 1, Interim-YR1'!$A$1:$P$214</definedName>
    <definedName name="_xlnm.Print_Area" localSheetId="5">'Sch B, Stmt 1, Interim - YR1'!$A$1:$P$220</definedName>
    <definedName name="_xlnm.Print_Area" localSheetId="4">'Sch B, Stmt 1, Mortg YR1'!$A$9:$J$52</definedName>
    <definedName name="_xlnm.Print_Area" localSheetId="7">'Sch B, Stmt 3, SRR1, YR1'!$A$1:$O$224</definedName>
    <definedName name="_xlnm.Print_Titles" localSheetId="6">'AGENCYSchB, Stmt 1, Interim-YR1'!$1:$10</definedName>
    <definedName name="_xlnm.Print_Titles" localSheetId="0">'Sch B Definitions'!$1:$4</definedName>
    <definedName name="_xlnm.Print_Titles" localSheetId="2">'Sch B, Stmt 1, Details - YR1'!$1:$9</definedName>
    <definedName name="_xlnm.Print_Titles" localSheetId="5">'Sch B, Stmt 1, Interim - YR1'!$1:$10</definedName>
    <definedName name="_xlnm.Print_Titles" localSheetId="4">'Sch B, Stmt 1, Mortg YR1'!$1:$8</definedName>
    <definedName name="_xlnm.Print_Titles" localSheetId="3">'Sch B, Stmt 2, Staff, YR1'!$1:$9</definedName>
    <definedName name="_xlnm.Print_Titles" localSheetId="7">'Sch B, Stmt 3, SRR1, YR1'!$1:$10</definedName>
    <definedName name="_xlnm.Print_Titles" localSheetId="8">'Sch B, Stmt 3, SRR2, YR1'!$1:$9</definedName>
    <definedName name="_xlnm.Print_Titles" localSheetId="1">'Tab 1 - Control Sheet '!$1:$6</definedName>
    <definedName name="PROPTAX_AUTH_ACT">'Sch B, Stmt 3, SRR1, YR1'!$M$119</definedName>
    <definedName name="PROPTAX_AUTH_BUDG">'Sch B, Stmt 1, Details - YR1'!A$119</definedName>
    <definedName name="PROPTAX_CONT_ACT">'Sch B, Stmt 3, SRR1, YR1'!$I$119</definedName>
    <definedName name="PROPTAX_CONT_BUDG">'Sch B, Stmt 1, Details - YR1'!A$119</definedName>
    <definedName name="RECREATION_AUTH_ACT">'Sch B, Stmt 3, SRR1, YR1'!$M$66</definedName>
    <definedName name="RECREATION_AUTH_BUDG">'Sch B, Stmt 1, Details - YR1'!A$66</definedName>
    <definedName name="RECREATION_CONT_ACT">'Sch B, Stmt 3, SRR1, YR1'!$I$66</definedName>
    <definedName name="RECREATION_CONT_BUDG">'Sch B, Stmt 1, Details - YR1'!A$66</definedName>
    <definedName name="RELEIF_AUTH_ACT">'Sch B, Stmt 3, SRR1, YR1'!$M$48</definedName>
    <definedName name="RELEIF_CONT_ACT">'Sch B, Stmt 3, SRR1, YR1'!$I$48</definedName>
    <definedName name="RELEIF_CONT_BUDG">'Sch B, Stmt 1, Details - YR1'!$H$47</definedName>
    <definedName name="RELIEF_AUTH_BUDG">'Sch B, Stmt 1, Details - YR1'!$J$48</definedName>
    <definedName name="RELIEF_AUTH_BUDG_STMNT">'Sch B, Stmt 1, Details - YR1'!$J$48</definedName>
    <definedName name="RELIEF_CONT_BUDG">'Sch B, Stmt 1, Details - YR1'!$H$48</definedName>
    <definedName name="RELIEF_CONT_BUDG_STMNT">'Sch B, Stmt 1, Details - YR1'!$H$48</definedName>
    <definedName name="RENTLEASE_AUTH_ACT">'Sch B, Stmt 3, SRR1, YR1'!$M$116</definedName>
    <definedName name="RENTLEASE_AUTH_BUDG">'Sch B, Stmt 1, Details - YR1'!A$116</definedName>
    <definedName name="RENTLEASE_CONT_ACT">'Sch B, Stmt 3, SRR1, YR1'!$I$116</definedName>
    <definedName name="RENTLEASE_CONT_BUDG">'Sch B, Stmt 1, Details - YR1'!A$116</definedName>
    <definedName name="REV_SOG_AUTH_ACT">'Sch B, Stmt 3, SRR1, YR1'!$M$21</definedName>
    <definedName name="REV_SOG_AUTH_BUDG">'Sch B, Stmt 1, Details - YR1'!$J$21</definedName>
    <definedName name="REV_SOG_CONT_ACT">'Sch B, Stmt 3, SRR1, YR1'!$I$21</definedName>
    <definedName name="REV_SOG_CONT_BUDG">'Sch B, Stmt 1, Details - YR1'!$H$21</definedName>
    <definedName name="ROOMBRD_AUTH_ACT">'Sch B, Stmt 3, SRR1, YR1'!$M$23</definedName>
    <definedName name="ROOMBRD_AUTH_BUDG">'Sch B, Stmt 1, Details - YR1'!$J$23</definedName>
    <definedName name="ROOMBRD_CONT_ACT">'Sch B, Stmt 3, SRR1, YR1'!$I$23</definedName>
    <definedName name="ROOMBRD_CONT_BUDG">'Sch B, Stmt 1, Details - YR1'!$H$23</definedName>
    <definedName name="SAL_AUTH_ACT">'Sch B, Stmt 3, SRR1, YR1'!$M$46</definedName>
    <definedName name="SAL_AUTH_BUDG">'Sch B, Stmt 1, Details - YR1'!$J$46</definedName>
    <definedName name="SAL_AUTH_BUDG_STMNT">'Sch B, Stmt 1, Details - YR1'!$J$46</definedName>
    <definedName name="SAL_CONT_ACTUAL">'Sch B, Stmt 3, SRR1, YR1'!$I$46</definedName>
    <definedName name="SAL_CONT_BUDG">'Sch B, Stmt 1, Details - YR1'!$H$46</definedName>
    <definedName name="SAL_CONT_BUDG_STMNT">'Sch B, Stmt 1, Details - YR1'!$H$46</definedName>
    <definedName name="SPENDMONEY_AUTH_ACT">'Sch B, Stmt 3, SRR1, YR1'!$M$69</definedName>
    <definedName name="SPENDMONEY_AUTH_BUDG">'Sch B, Stmt 1, Details - YR1'!A$69</definedName>
    <definedName name="SPENDMONEY_CONT_ACT">'Sch B, Stmt 3, SRR1, YR1'!$I$69</definedName>
    <definedName name="SPENDMONEY_CONT_BUDG">'Sch B, Stmt 1, Details - YR1'!A$69</definedName>
    <definedName name="STAFF_TRAINING_AUTH_ACT">'Sch B, Stmt 3, SRR1, YR1'!$M$76</definedName>
    <definedName name="STAFF_TRAINING_AUTH_BUDG">'Sch B, Stmt 1, Details - YR1'!A$76</definedName>
    <definedName name="STAFF_TRAINING_CONT_ACT">'Sch B, Stmt 3, SRR1, YR1'!$I$76</definedName>
    <definedName name="STAFF_TRAINING_CONT_BUDG">'Sch B, Stmt 1, Details - YR1'!A$76</definedName>
    <definedName name="STMNT_BC_BEN_AUTH_YR5">#REF!</definedName>
    <definedName name="STMNT_BCBEN_AUTH_YR5">#REF!</definedName>
    <definedName name="STMNT_BCBEN_YR5">#REF!</definedName>
    <definedName name="STMNT_BEN_AUTH_YR5">#REF!</definedName>
    <definedName name="STMNT_BEN_YR5">#REF!</definedName>
    <definedName name="STMNT2_BCB_YR1">'Sch B, Stmt 2, Staff, YR1'!$K$48</definedName>
    <definedName name="STMNT2_BCBEN_AUTH_YR1">'Sch B, Stmt 2, Staff, YR1'!$L$48</definedName>
    <definedName name="STMNT2_BCBEN_AUTH_YR2">#REF!</definedName>
    <definedName name="STMNT2_BCBEN_AUTH_YR3">#REF!</definedName>
    <definedName name="STMNT2_BCBEN_AUTH_YR4">#REF!</definedName>
    <definedName name="STMNT2_BCBEN_YR2">#REF!</definedName>
    <definedName name="STMNT2_BCBEN_YR3">#REF!</definedName>
    <definedName name="STMNT2_BCBEN_YR4">#REF!</definedName>
    <definedName name="STMNT2_BEN_AUTH_YR1">'Sch B, Stmt 2, Staff, YR1'!$L$37</definedName>
    <definedName name="STMNT2_BEN_AUTH_YR2">#REF!</definedName>
    <definedName name="STMNT2_BEN_AUTH_YR3">#REF!</definedName>
    <definedName name="STMNT2_BEN_AUTH_YR4">#REF!</definedName>
    <definedName name="STMNT2_BEN_AUTH_YR5">#REF!</definedName>
    <definedName name="STMNT2_BEN_YR1">'Sch B, Stmt 2, Staff, YR1'!$K$37</definedName>
    <definedName name="STMNT2_BEN_YR2">#REF!</definedName>
    <definedName name="STMNT2_BEN_YR3">#REF!</definedName>
    <definedName name="STMNT2_BEN_YR4">#REF!</definedName>
    <definedName name="STMNT2_BEN_YR5">#REF!</definedName>
    <definedName name="STMNT2_RELF_AUTH_YR1">'Sch B, Stmt 2, Staff, YR1'!$L$38</definedName>
    <definedName name="STMNT2_RELF_AUTH_YR2">#REF!</definedName>
    <definedName name="STMNT2_RELF_AUTH_YR3">#REF!</definedName>
    <definedName name="STMNT2_RELF_AUTH_YR4">#REF!</definedName>
    <definedName name="STMNT2_RELF_AUTH_YR5">#REF!</definedName>
    <definedName name="STMNT2_RELF_YR1">'Sch B, Stmt 2, Staff, YR1'!$K$38</definedName>
    <definedName name="STMNT2_RELF_YR2">#REF!</definedName>
    <definedName name="STMNT2_RELF_YR3">#REF!</definedName>
    <definedName name="STMNT2_RELF_YR4">#REF!</definedName>
    <definedName name="STMNT2_RELF_YR5">#REF!</definedName>
    <definedName name="STMNT2_TBCS_AUTH_YR1">'Sch B, Stmt 2, Staff, YR1'!$L$47</definedName>
    <definedName name="STMNT2_TBCS_AUTH_YR2">#REF!</definedName>
    <definedName name="STMNT2_TBCS_AUTH_YR3">#REF!</definedName>
    <definedName name="STMNT2_TBCS_AUTH_YR4">#REF!</definedName>
    <definedName name="STMNT2_TBCS_AUTH_YR5">#REF!</definedName>
    <definedName name="STMNT2_TBCS_YR1">'Sch B, Stmt 2, Staff, YR1'!$K$47</definedName>
    <definedName name="STMNT2_TBCS_YR2">#REF!</definedName>
    <definedName name="STMNT2_TBCS_YR3">#REF!</definedName>
    <definedName name="STMNT2_TBCS_YR4">#REF!</definedName>
    <definedName name="STMNT2_TBCS_YR5">#REF!</definedName>
    <definedName name="STMNT2_TCBS_AUTH_YR3">#REF!</definedName>
    <definedName name="STMNT2_TCDS_AUTH_YR1">'Sch B, Stmt 2, Staff, YR1'!$L$36</definedName>
    <definedName name="STMNT2_TCDS_AUTH_YR2">#REF!</definedName>
    <definedName name="STMNT2_TCDS_AUTH_YR3">#REF!</definedName>
    <definedName name="STMNT2_TCDS_AUTH_YR4">#REF!</definedName>
    <definedName name="STMNT2_TCDS_AUTH_YR5">#REF!</definedName>
    <definedName name="STMNT2_TCDS_YR1">'Sch B, Stmt 2, Staff, YR1'!$K$36</definedName>
    <definedName name="STMNT2_TCDS_YR2">#REF!</definedName>
    <definedName name="STMNT2_TCDS_YR3">#REF!</definedName>
    <definedName name="STMNT2_TCDS_YR4">#REF!</definedName>
    <definedName name="STMNT2_TCDS_YR5">#REF!</definedName>
    <definedName name="TPF_AUTH_ACT">'Sch B, Stmt 3, SRR1, YR1'!$M$26</definedName>
    <definedName name="TPF_AUTH_BUDG">'Sch B, Stmt 1, Details - YR1'!$J$26</definedName>
    <definedName name="TPF_CONT_ACT">'Sch B, Stmt 3, SRR1, YR1'!$I$26</definedName>
    <definedName name="TPF_CONT_BUDG">'Sch B, Stmt 1, Details - YR1'!$H$26</definedName>
    <definedName name="TRAINING_AUTH_ACT">'Sch B, Stmt 3, SRR1, YR1'!$M$75</definedName>
    <definedName name="TRAINING_AUTH_BUDG">'Sch B, Stmt 1, Details - YR1'!A$75</definedName>
    <definedName name="TRAINING_CONT_ACT">'Sch B, Stmt 3, SRR1, YR1'!$I$75</definedName>
    <definedName name="TRAINING_CONT_BUDG">'Sch B, Stmt 1, Details - YR1'!A$75</definedName>
    <definedName name="TRAN_SURPLUS_CONT_BUDG">'Sch B, Stmt 1, Details - YR1'!A1</definedName>
    <definedName name="TRAN_SURPLUS_RETENTION_RES_CONT_ACT">'Sch B, Stmt 3, SRR1, YR1'!$I$213</definedName>
    <definedName name="TRANS_SURP_RETENTION_RES_CONT_BUDG">'Sch B, Stmt 1, Details - YR1'!$H$212</definedName>
    <definedName name="TRANS_SURPLUS_AUTH_ACT">'Sch B, Stmt 1, Details - YR1'!A1</definedName>
    <definedName name="TRANS_SURPLUS_AUTH_BUDG">'Sch B, Stmt 1, Details - YR1'!A1</definedName>
    <definedName name="TRANS_SURPLUS_CONT_ACT">'Sch B, Stmt 1, Details - YR1'!A1</definedName>
    <definedName name="TRANS_SURPLUS_RETENTION_RES_AUTH_ACT">'Sch B, Stmt 3, SRR1, YR1'!$M$213</definedName>
    <definedName name="TRANS_SURPLUS_RETENTION_RES_AUTH_BUDG">'Sch B, Stmt 1, Details - YR1'!$J$212</definedName>
    <definedName name="TRAVEL_AUTH_ACT">'Sch B, Stmt 3, SRR1, YR1'!$M$74</definedName>
    <definedName name="TRAVEL_AUTH_BUDG">'Sch B, Stmt 1, Details - YR1'!A$74</definedName>
    <definedName name="TRAVEL_CONT_ACT">'Sch B, Stmt 3, SRR1, YR1'!$I$74</definedName>
    <definedName name="TRAVEL_CONT_BUDG">'Sch B, Stmt 1, Details - YR1'!A$74</definedName>
    <definedName name="UTILITIES_AUTH_ACT">'Sch B, Stmt 3, SRR1, YR1'!$M$120</definedName>
    <definedName name="UTILITIES_AUTH_BUDG">'Sch B, Stmt 1, Details - YR1'!A$120</definedName>
    <definedName name="UTILITIES_CONT_ACT">'Sch B, Stmt 3, SRR1, YR1'!$I$120</definedName>
    <definedName name="UTILITIES_CONT_BUDG">'Sch B, Stmt 1, Details - YR1'!A$120</definedName>
    <definedName name="VEH_LEASE_AUTH_ACT">'Sch B, Stmt 3, SRR1, YR1'!$M$134</definedName>
    <definedName name="VEH_LEASE_AUTH_BUDG">'Sch B, Stmt 1, Details - YR1'!$J65536</definedName>
    <definedName name="VEH_LEASE_CONT_ACT">'Sch B, Stmt 3, SRR1, YR1'!$I$134</definedName>
    <definedName name="VEH_LEASE_CONT_BUDG">'Sch B, Stmt 1, Details - YR1'!$H$134</definedName>
    <definedName name="VEH_MAIN_AUTH_BUDG">'Sch B, Stmt 1, Details - YR1'!$J$133</definedName>
    <definedName name="VEH_MAINT_AUTH_ACT">'Sch B, Stmt 3, SRR1, YR1'!$M$133</definedName>
    <definedName name="VEH_MAINT_CONT_ACT">'Sch B, Stmt 3, SRR1, YR1'!$I$133</definedName>
    <definedName name="VEH_MAINT_CONT_BUDG">'Sch B, Stmt 1, Details - YR1'!$H$133</definedName>
    <definedName name="VEH_OPER_COSTS_AUTH_ACT">'Sch B, Stmt 3, SRR1, YR1'!$M$132</definedName>
    <definedName name="VEH_OPER_COSTS_AUTH_BUDG">'Sch B, Stmt 1, Details - YR1'!$J$132</definedName>
    <definedName name="VEH_OPER_COSTS_CONT_ACT">'Sch B, Stmt 3, SRR1, YR1'!$I$132</definedName>
    <definedName name="VEH_OPER_COSTS_CONT_BUDG">'Sch B, Stmt 1, Details - YR1'!$H$132</definedName>
    <definedName name="VEH1_AUTH_ACT">'Sch B, Stmt 3, SRR1, YR1'!$M$136</definedName>
    <definedName name="VEH1_AUTH_BUDG">'Sch B, Stmt 1, Details - YR1'!$J65536</definedName>
    <definedName name="VEH1_CONT_ACT">'Sch B, Stmt 3, SRR1, YR1'!$I$136</definedName>
    <definedName name="VEH1_CONT_BUDG">'Sch B, Stmt 1, Details - YR1'!$H$136</definedName>
    <definedName name="VEH2_AUTH_ACT">'Sch B, Stmt 3, SRR1, YR1'!$M$137</definedName>
    <definedName name="VEH2_AUTH_BUDG">'Sch B, Stmt 1, Details - YR1'!$J65536</definedName>
    <definedName name="VEH2_CONT_ACT">'Sch B, Stmt 3, SRR1, YR1'!$I$137</definedName>
    <definedName name="VEH2_CONT_BUDG">'Sch B, Stmt 1, Details - YR1'!$H65536</definedName>
    <definedName name="Z_D7D5BFED_34AC_4D13_A26E_48170B5EBF37_.wvu.Cols" localSheetId="0" hidden="1">'Sch B Definitions'!$E:$E</definedName>
    <definedName name="Z_D7D5BFED_34AC_4D13_A26E_48170B5EBF37_.wvu.Cols" localSheetId="4" hidden="1">'Sch B, Stmt 1, Mortg YR1'!$K:$M</definedName>
    <definedName name="Z_D7D5BFED_34AC_4D13_A26E_48170B5EBF37_.wvu.PrintArea" localSheetId="4" hidden="1">'Sch B, Stmt 1, Mortg YR1'!$A$9:$J$52</definedName>
    <definedName name="Z_D7D5BFED_34AC_4D13_A26E_48170B5EBF37_.wvu.PrintArea" localSheetId="7" hidden="1">'Sch B, Stmt 3, SRR1, YR1'!$A$1:$O$224</definedName>
    <definedName name="Z_D7D5BFED_34AC_4D13_A26E_48170B5EBF37_.wvu.PrintTitles" localSheetId="6" hidden="1">'AGENCYSchB, Stmt 1, Interim-YR1'!$1:$10</definedName>
    <definedName name="Z_D7D5BFED_34AC_4D13_A26E_48170B5EBF37_.wvu.PrintTitles" localSheetId="0" hidden="1">'Sch B Definitions'!$1:$4</definedName>
    <definedName name="Z_D7D5BFED_34AC_4D13_A26E_48170B5EBF37_.wvu.PrintTitles" localSheetId="2" hidden="1">'Sch B, Stmt 1, Details - YR1'!$1:$9</definedName>
    <definedName name="Z_D7D5BFED_34AC_4D13_A26E_48170B5EBF37_.wvu.PrintTitles" localSheetId="5" hidden="1">'Sch B, Stmt 1, Interim - YR1'!$1:$10</definedName>
    <definedName name="Z_D7D5BFED_34AC_4D13_A26E_48170B5EBF37_.wvu.PrintTitles" localSheetId="4" hidden="1">'Sch B, Stmt 1, Mortg YR1'!$1:$8</definedName>
    <definedName name="Z_D7D5BFED_34AC_4D13_A26E_48170B5EBF37_.wvu.PrintTitles" localSheetId="3" hidden="1">'Sch B, Stmt 2, Staff, YR1'!$1:$9</definedName>
    <definedName name="Z_D7D5BFED_34AC_4D13_A26E_48170B5EBF37_.wvu.PrintTitles" localSheetId="7" hidden="1">'Sch B, Stmt 3, SRR1, YR1'!$1:$10</definedName>
    <definedName name="Z_D7D5BFED_34AC_4D13_A26E_48170B5EBF37_.wvu.PrintTitles" localSheetId="8" hidden="1">'Sch B, Stmt 3, SRR2, YR1'!$1:$9</definedName>
    <definedName name="Z_D7D5BFED_34AC_4D13_A26E_48170B5EBF37_.wvu.PrintTitles" localSheetId="1" hidden="1">'Tab 1 - Control Sheet '!$1:$6</definedName>
    <definedName name="Z_D7D5BFED_34AC_4D13_A26E_48170B5EBF37_.wvu.Rows" localSheetId="7" hidden="1">'Sch B, Stmt 3, SRR1, YR1'!$115:$115</definedName>
  </definedNames>
  <calcPr fullCalcOnLoad="1"/>
</workbook>
</file>

<file path=xl/comments1.xml><?xml version="1.0" encoding="utf-8"?>
<comments xmlns="http://schemas.openxmlformats.org/spreadsheetml/2006/main">
  <authors>
    <author>Shelley Orr</author>
  </authors>
  <commentList>
    <comment ref="G2" authorId="0">
      <text>
        <r>
          <rPr>
            <sz val="9"/>
            <rFont val="Tahoma"/>
            <family val="2"/>
          </rPr>
          <t xml:space="preserve">Password: HSBLOCK
</t>
        </r>
      </text>
    </comment>
  </commentList>
</comments>
</file>

<file path=xl/comments2.xml><?xml version="1.0" encoding="utf-8"?>
<comments xmlns="http://schemas.openxmlformats.org/spreadsheetml/2006/main">
  <authors>
    <author>shelley.orr</author>
    <author>Shelley Orr</author>
  </authors>
  <commentList>
    <comment ref="C18" authorId="0">
      <text>
        <r>
          <rPr>
            <b/>
            <sz val="8"/>
            <rFont val="Tahoma"/>
            <family val="2"/>
          </rPr>
          <t xml:space="preserve">Enter Amendment number if applicable (i.e. 1, 2, 3, 4, etc.).  This will activate the Amendment titling on each Sch B tab.
</t>
        </r>
        <r>
          <rPr>
            <b/>
            <sz val="8"/>
            <color indexed="10"/>
            <rFont val="Tahoma"/>
            <family val="2"/>
          </rPr>
          <t>MUST SAVE SPREADSHEET BEFORE THE TITLES WILL DISPLAY</t>
        </r>
      </text>
    </comment>
    <comment ref="G1" authorId="1">
      <text>
        <r>
          <rPr>
            <b/>
            <sz val="8"/>
            <color indexed="20"/>
            <rFont val="Tahoma"/>
            <family val="2"/>
          </rPr>
          <t>This document would NOT normally be printed</t>
        </r>
      </text>
    </comment>
  </commentList>
</comments>
</file>

<file path=xl/comments3.xml><?xml version="1.0" encoding="utf-8"?>
<comments xmlns="http://schemas.openxmlformats.org/spreadsheetml/2006/main">
  <authors>
    <author>AndersoA</author>
    <author>Shelley Orr</author>
  </authors>
  <commentList>
    <comment ref="H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5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98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98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05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05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68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98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98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7" authorId="1">
      <text>
        <r>
          <rPr>
            <b/>
            <sz val="8"/>
            <rFont val="Tahoma"/>
            <family val="2"/>
          </rPr>
          <t xml:space="preserve">Calculates once </t>
        </r>
        <r>
          <rPr>
            <sz val="8"/>
            <rFont val="Tahoma"/>
            <family val="2"/>
          </rPr>
          <t>"# of beds" and "# of days" fields are filled in.</t>
        </r>
      </text>
    </comment>
    <comment ref="A2" authorId="1">
      <text>
        <r>
          <rPr>
            <b/>
            <sz val="8"/>
            <color indexed="20"/>
            <rFont val="Tahoma"/>
            <family val="2"/>
          </rPr>
          <t>Should be PRINTED and ATTACHED to ALL contracts.</t>
        </r>
      </text>
    </comment>
    <comment ref="A4" authorId="1">
      <text>
        <r>
          <rPr>
            <b/>
            <sz val="8"/>
            <color indexed="61"/>
            <rFont val="Tahoma"/>
            <family val="2"/>
          </rPr>
          <t>Once budget data has been entered this tab can be copied electronically into a separate spreadsheet and provide to the Contractor for completion at the end of the contract Year (or Period).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68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77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</commentList>
</comments>
</file>

<file path=xl/comments4.xml><?xml version="1.0" encoding="utf-8"?>
<comments xmlns="http://schemas.openxmlformats.org/spreadsheetml/2006/main">
  <authors>
    <author>Shelley Orr</author>
    <author>AndersoA</author>
  </authors>
  <commentList>
    <comment ref="A2" authorId="0">
      <text>
        <r>
          <rPr>
            <b/>
            <sz val="8"/>
            <color indexed="20"/>
            <rFont val="Tahoma"/>
            <family val="2"/>
          </rPr>
          <t>Should be PRINTED and ATTACHED to ALL contracts with manpower funding.</t>
        </r>
      </text>
    </comment>
    <comment ref="G15" authorId="1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G38" authorId="0">
      <text>
        <r>
          <rPr>
            <b/>
            <sz val="8"/>
            <rFont val="Tahoma"/>
            <family val="2"/>
          </rPr>
          <t>Include Relief staff not receiving benefits.</t>
        </r>
        <r>
          <rPr>
            <sz val="8"/>
            <rFont val="Tahoma"/>
            <family val="2"/>
          </rPr>
          <t xml:space="preserve">
NOTE: Relief staff receiving benefits should be included above.</t>
        </r>
      </text>
    </comment>
    <comment ref="G53" authorId="1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Formula driven.
Contractor FTEs x Contractor annual rate
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Formula driven.
CFSA/Dept FTEs x CFSA/Dept annual rate
</t>
        </r>
      </text>
    </comment>
    <comment ref="G43" authorId="1">
      <text>
        <r>
          <rPr>
            <b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
Formatting on this worksheet is dependent upon non-blank cells.  Unused cells should contain a "0", so that formatting remains consistent.  These cells display a dash (-) whenever a "0" is entered.</t>
        </r>
      </text>
    </comment>
    <comment ref="K53" authorId="1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A4" authorId="0">
      <text>
        <r>
          <rPr>
            <b/>
            <sz val="8"/>
            <rFont val="Tahoma"/>
            <family val="2"/>
          </rPr>
          <t>Once budget data has been entered this tab can be copied electronically into a separate spreadsheet and provide to the Contractor.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Removed the formula for use as a direct entry field. </t>
        </r>
        <r>
          <rPr>
            <sz val="8"/>
            <rFont val="Tahoma"/>
            <family val="2"/>
          </rPr>
          <t>Use could be one-time manpower increase.</t>
        </r>
        <r>
          <rPr>
            <b/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 xml:space="preserve">Removed the formula for use as a direct entry field. </t>
        </r>
        <r>
          <rPr>
            <sz val="8"/>
            <rFont val="Tahoma"/>
            <family val="2"/>
          </rPr>
          <t>Use could be one-time manpower increase.</t>
        </r>
        <r>
          <rPr>
            <b/>
            <sz val="8"/>
            <rFont val="Tahoma"/>
            <family val="2"/>
          </rPr>
          <t xml:space="preserve">
</t>
        </r>
      </text>
    </comment>
    <comment ref="L34" authorId="0">
      <text>
        <r>
          <rPr>
            <b/>
            <sz val="8"/>
            <rFont val="Tahoma"/>
            <family val="2"/>
          </rPr>
          <t xml:space="preserve">Removed the formula for use as a direct entry field. </t>
        </r>
        <r>
          <rPr>
            <sz val="8"/>
            <rFont val="Tahoma"/>
            <family val="2"/>
          </rPr>
          <t>Use could be one-time manpower increase.</t>
        </r>
        <r>
          <rPr>
            <b/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Removed the formula for use as a direct entry field. </t>
        </r>
        <r>
          <rPr>
            <sz val="8"/>
            <rFont val="Tahoma"/>
            <family val="2"/>
          </rPr>
          <t>Use could be one-time manpower increase.</t>
        </r>
        <r>
          <rPr>
            <b/>
            <sz val="8"/>
            <rFont val="Tahoma"/>
            <family val="2"/>
          </rPr>
          <t xml:space="preserve">
</t>
        </r>
      </text>
    </comment>
    <comment ref="A43" authorId="1">
      <text>
        <r>
          <rPr>
            <b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
Formatting on this worksheet is dependent upon non-blank cells.  Unused cells should contain a "0", so that formatting remains consistent.  These cells display a dash (-) whenever a "0" is entered.</t>
        </r>
      </text>
    </comment>
    <comment ref="B43" authorId="1">
      <text>
        <r>
          <rPr>
            <b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
Formatting on this worksheet is dependent upon non-blank cells.  Unused cells should contain a "0", so that formatting remains consistent.  These cells display a dash (-) whenever a "0" is entered.</t>
        </r>
      </text>
    </comment>
    <comment ref="C43" authorId="1">
      <text>
        <r>
          <rPr>
            <b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
Formatting on this worksheet is dependent upon non-blank cells.  Unused cells should contain a "0", so that formatting remains consistent.  These cells display a dash (-) whenever a "0" is entered.</t>
        </r>
      </text>
    </comment>
    <comment ref="A15" authorId="1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D43" authorId="1">
      <text>
        <r>
          <rPr>
            <b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
Formatting on this worksheet is dependent upon non-blank cells.  Unused cells should contain a "0", so that formatting remains consistent.  These cells display a dash (-) whenever a "0" is entered.</t>
        </r>
      </text>
    </comment>
    <comment ref="E43" authorId="1">
      <text>
        <r>
          <rPr>
            <b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
Formatting on this worksheet is dependent upon non-blank cells.  Unused cells should contain a "0", so that formatting remains consistent.  These cells display a dash (-) whenever a "0" is entered.</t>
        </r>
      </text>
    </comment>
    <comment ref="B15" authorId="1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D15" authorId="1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D53" authorId="1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E53" authorId="1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A53" authorId="1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B53" authorId="1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</commentList>
</comments>
</file>

<file path=xl/comments5.xml><?xml version="1.0" encoding="utf-8"?>
<comments xmlns="http://schemas.openxmlformats.org/spreadsheetml/2006/main">
  <authors>
    <author>Shelley Orr</author>
    <author>AndersoA</author>
  </authors>
  <commentList>
    <comment ref="A2" authorId="0">
      <text>
        <r>
          <rPr>
            <b/>
            <sz val="8"/>
            <color indexed="20"/>
            <rFont val="Tahoma"/>
            <family val="2"/>
          </rPr>
          <t>Should be PRINTED and ATTACHED to ALL contracts with Mortgages/Loans/Leases</t>
        </r>
      </text>
    </comment>
    <comment ref="E12" authorId="1">
      <text>
        <r>
          <rPr>
            <b/>
            <sz val="10"/>
            <rFont val="Arial"/>
            <family val="2"/>
          </rPr>
          <t xml:space="preserve">Please Note:
</t>
        </r>
        <r>
          <rPr>
            <sz val="10"/>
            <rFont val="Arial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E56" authorId="1">
      <text>
        <r>
          <rPr>
            <b/>
            <sz val="11"/>
            <rFont val="Tahoma"/>
            <family val="2"/>
          </rPr>
          <t xml:space="preserve">Please Note:
</t>
        </r>
        <r>
          <rPr>
            <sz val="11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E100" authorId="1">
      <text>
        <r>
          <rPr>
            <b/>
            <sz val="11"/>
            <rFont val="Tahoma"/>
            <family val="2"/>
          </rPr>
          <t xml:space="preserve">Please Note:
</t>
        </r>
        <r>
          <rPr>
            <sz val="11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E144" authorId="1">
      <text>
        <r>
          <rPr>
            <b/>
            <sz val="11"/>
            <rFont val="Tahoma"/>
            <family val="2"/>
          </rPr>
          <t xml:space="preserve">Please Note:
</t>
        </r>
        <r>
          <rPr>
            <sz val="11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E188" authorId="1">
      <text>
        <r>
          <rPr>
            <b/>
            <sz val="11"/>
            <rFont val="Tahoma"/>
            <family val="2"/>
          </rPr>
          <t xml:space="preserve">Please Note:
</t>
        </r>
        <r>
          <rPr>
            <sz val="11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E232" authorId="1">
      <text>
        <r>
          <rPr>
            <b/>
            <sz val="11"/>
            <rFont val="Tahoma"/>
            <family val="2"/>
          </rPr>
          <t xml:space="preserve">Please Note:
</t>
        </r>
        <r>
          <rPr>
            <sz val="11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E276" authorId="1">
      <text>
        <r>
          <rPr>
            <b/>
            <sz val="11"/>
            <rFont val="Tahoma"/>
            <family val="2"/>
          </rPr>
          <t xml:space="preserve">Please Note:
</t>
        </r>
        <r>
          <rPr>
            <sz val="11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E320" authorId="1">
      <text>
        <r>
          <rPr>
            <b/>
            <sz val="11"/>
            <rFont val="Tahoma"/>
            <family val="2"/>
          </rPr>
          <t xml:space="preserve">Please Note:
</t>
        </r>
        <r>
          <rPr>
            <sz val="11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E364" authorId="1">
      <text>
        <r>
          <rPr>
            <b/>
            <sz val="11"/>
            <rFont val="Tahoma"/>
            <family val="2"/>
          </rPr>
          <t xml:space="preserve">Please Note:
</t>
        </r>
        <r>
          <rPr>
            <sz val="11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E408" authorId="1">
      <text>
        <r>
          <rPr>
            <b/>
            <sz val="11"/>
            <rFont val="Tahoma"/>
            <family val="2"/>
          </rPr>
          <t xml:space="preserve">Please Note:
</t>
        </r>
        <r>
          <rPr>
            <sz val="11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</commentList>
</comments>
</file>

<file path=xl/comments6.xml><?xml version="1.0" encoding="utf-8"?>
<comments xmlns="http://schemas.openxmlformats.org/spreadsheetml/2006/main">
  <authors>
    <author>AndersoA</author>
    <author>Shelley Orr</author>
    <author>shelley.orr</author>
  </authors>
  <commentList>
    <comment ref="H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P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1" authorId="1">
      <text>
        <r>
          <rPr>
            <b/>
            <sz val="8"/>
            <rFont val="Tahoma"/>
            <family val="2"/>
          </rPr>
          <t xml:space="preserve">Budget information linked to "Sch B, Stmt 1, Details, YRx" tab
</t>
        </r>
      </text>
    </comment>
    <comment ref="I11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A3" authorId="1">
      <text>
        <r>
          <rPr>
            <b/>
            <sz val="8"/>
            <color indexed="20"/>
            <rFont val="Tahoma"/>
            <family val="2"/>
          </rPr>
          <t>Complete analysis, print, sign and file on contract file.</t>
        </r>
      </text>
    </comment>
    <comment ref="J10" authorId="1">
      <text>
        <r>
          <rPr>
            <b/>
            <sz val="8"/>
            <rFont val="Tahoma"/>
            <family val="2"/>
          </rPr>
          <t xml:space="preserve">Interim reporting date
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6" authorId="2">
      <text>
        <r>
          <rPr>
            <b/>
            <sz val="8"/>
            <rFont val="Tahoma"/>
            <family val="2"/>
          </rPr>
          <t xml:space="preserve">Must enter percentage of contract term completed.
</t>
        </r>
      </text>
    </comment>
    <comment ref="P11" authorId="1">
      <text>
        <r>
          <rPr>
            <b/>
            <sz val="8"/>
            <rFont val="Tahoma"/>
            <family val="2"/>
          </rPr>
          <t xml:space="preserve">In-year amendments and/or adjustments will require explanation.
</t>
        </r>
      </text>
    </comment>
    <comment ref="L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1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M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42" authorId="1">
      <text>
        <r>
          <rPr>
            <b/>
            <sz val="8"/>
            <rFont val="Tahoma"/>
            <family val="2"/>
          </rPr>
          <t xml:space="preserve">Budget information linked to "Sch B, Stmt 1, Details, YRx" tab
</t>
        </r>
      </text>
    </comment>
    <comment ref="I42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M42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N42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H86" authorId="1">
      <text>
        <r>
          <rPr>
            <b/>
            <sz val="8"/>
            <rFont val="Tahoma"/>
            <family val="2"/>
          </rPr>
          <t xml:space="preserve">Budget information linked to "Sch B, Stmt 1, Details, YRx" tab
</t>
        </r>
      </text>
    </comment>
    <comment ref="I86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M86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N86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H113" authorId="1">
      <text>
        <r>
          <rPr>
            <b/>
            <sz val="8"/>
            <rFont val="Tahoma"/>
            <family val="2"/>
          </rPr>
          <t xml:space="preserve">Budget information linked to "Sch B, Stmt 1, Details, YRx" tab
</t>
        </r>
      </text>
    </comment>
    <comment ref="I113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M113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N113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H130" authorId="1">
      <text>
        <r>
          <rPr>
            <b/>
            <sz val="8"/>
            <rFont val="Tahoma"/>
            <family val="2"/>
          </rPr>
          <t xml:space="preserve">Budget information linked to "Sch B, Stmt 1, Details, YRx" tab
</t>
        </r>
      </text>
    </comment>
    <comment ref="I130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M130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N130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H186" authorId="1">
      <text>
        <r>
          <rPr>
            <b/>
            <sz val="8"/>
            <rFont val="Tahoma"/>
            <family val="2"/>
          </rPr>
          <t xml:space="preserve">Budget information linked to "Sch B, Stmt 1, Details, YRx" tab
</t>
        </r>
      </text>
    </comment>
    <comment ref="I186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M186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N186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</commentList>
</comments>
</file>

<file path=xl/comments7.xml><?xml version="1.0" encoding="utf-8"?>
<comments xmlns="http://schemas.openxmlformats.org/spreadsheetml/2006/main">
  <authors>
    <author>AndersoA</author>
    <author>Shelley Orr</author>
    <author>shelley.orr</author>
  </authors>
  <commentList>
    <comment ref="H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P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1" authorId="1">
      <text>
        <r>
          <rPr>
            <b/>
            <sz val="8"/>
            <rFont val="Tahoma"/>
            <family val="2"/>
          </rPr>
          <t xml:space="preserve">Budget information linked to "Sch B, Stmt 1, Details, YRx" tab
</t>
        </r>
      </text>
    </comment>
    <comment ref="I11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A3" authorId="1">
      <text>
        <r>
          <rPr>
            <b/>
            <sz val="8"/>
            <color indexed="20"/>
            <rFont val="Tahoma"/>
            <family val="2"/>
          </rPr>
          <t>Complete analysis, print, sign and file on contract file.</t>
        </r>
      </text>
    </comment>
    <comment ref="J10" authorId="1">
      <text>
        <r>
          <rPr>
            <b/>
            <sz val="8"/>
            <rFont val="Tahoma"/>
            <family val="2"/>
          </rPr>
          <t xml:space="preserve">Interim reporting date
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6" authorId="2">
      <text>
        <r>
          <rPr>
            <b/>
            <sz val="8"/>
            <rFont val="Tahoma"/>
            <family val="2"/>
          </rPr>
          <t xml:space="preserve">Must enter percentage of contract term completed.
</t>
        </r>
      </text>
    </comment>
    <comment ref="P11" authorId="1">
      <text>
        <r>
          <rPr>
            <b/>
            <sz val="8"/>
            <rFont val="Tahoma"/>
            <family val="2"/>
          </rPr>
          <t xml:space="preserve">In-year amendments and/or adjustments will require explanation.
</t>
        </r>
      </text>
    </comment>
    <comment ref="L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1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M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42" authorId="1">
      <text>
        <r>
          <rPr>
            <b/>
            <sz val="8"/>
            <rFont val="Tahoma"/>
            <family val="2"/>
          </rPr>
          <t xml:space="preserve">Budget information linked to "Sch B, Stmt 1, Details, YRx" tab
</t>
        </r>
      </text>
    </comment>
    <comment ref="I42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M42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N42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H86" authorId="1">
      <text>
        <r>
          <rPr>
            <b/>
            <sz val="8"/>
            <rFont val="Tahoma"/>
            <family val="2"/>
          </rPr>
          <t xml:space="preserve">Budget information linked to "Sch B, Stmt 1, Details, YRx" tab
</t>
        </r>
      </text>
    </comment>
    <comment ref="I86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M86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N86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H113" authorId="1">
      <text>
        <r>
          <rPr>
            <b/>
            <sz val="8"/>
            <rFont val="Tahoma"/>
            <family val="2"/>
          </rPr>
          <t xml:space="preserve">Budget information linked to "Sch B, Stmt 1, Details, YRx" tab
</t>
        </r>
      </text>
    </comment>
    <comment ref="I113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M113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N113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H130" authorId="1">
      <text>
        <r>
          <rPr>
            <b/>
            <sz val="8"/>
            <rFont val="Tahoma"/>
            <family val="2"/>
          </rPr>
          <t xml:space="preserve">Budget information linked to "Sch B, Stmt 1, Details, YRx" tab
</t>
        </r>
      </text>
    </comment>
    <comment ref="I130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M130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N130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H186" authorId="1">
      <text>
        <r>
          <rPr>
            <b/>
            <sz val="8"/>
            <rFont val="Tahoma"/>
            <family val="2"/>
          </rPr>
          <t xml:space="preserve">Budget information linked to "Sch B, Stmt 1, Details, YRx" tab
</t>
        </r>
      </text>
    </comment>
    <comment ref="I186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M186" authorId="1">
      <text>
        <r>
          <rPr>
            <b/>
            <sz val="8"/>
            <rFont val="Tahoma"/>
            <family val="2"/>
          </rPr>
          <t xml:space="preserve">Automatically calculates once
</t>
        </r>
        <r>
          <rPr>
            <sz val="8"/>
            <rFont val="Tahoma"/>
            <family val="2"/>
          </rPr>
          <t>1.) the budget from "Sch B, Stmt 1, Details, YRx" tab and 
2.)"Percentage of contract term completed" above is filled in.</t>
        </r>
      </text>
    </comment>
    <comment ref="N186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</commentList>
</comments>
</file>

<file path=xl/comments8.xml><?xml version="1.0" encoding="utf-8"?>
<comments xmlns="http://schemas.openxmlformats.org/spreadsheetml/2006/main">
  <authors>
    <author>AndersoA</author>
    <author>Shelley Orr</author>
  </authors>
  <commentList>
    <comment ref="H118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1" authorId="1">
      <text>
        <r>
          <rPr>
            <b/>
            <sz val="8"/>
            <rFont val="Tahoma"/>
            <family val="2"/>
          </rPr>
          <t xml:space="preserve">
Budget information linked to "Sch B, Stmt 1, Details, YR1" tab
</t>
        </r>
      </text>
    </comment>
    <comment ref="I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K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H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I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N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D217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1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N1" authorId="1">
      <text>
        <r>
          <rPr>
            <b/>
            <sz val="8"/>
            <color indexed="20"/>
            <rFont val="Tahoma"/>
            <family val="2"/>
          </rPr>
          <t>Complete analysis, print, sign and file on contract file.</t>
        </r>
      </text>
    </comment>
    <comment ref="I11" authorId="1">
      <text>
        <r>
          <rPr>
            <b/>
            <sz val="8"/>
            <rFont val="Tahoma"/>
            <family val="2"/>
          </rPr>
          <t>Data to come from Contractor.</t>
        </r>
      </text>
    </comment>
    <comment ref="M1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6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89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16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3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4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54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62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90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42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M86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M113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M130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M141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  <comment ref="M186" authorId="1">
      <text>
        <r>
          <rPr>
            <b/>
            <sz val="8"/>
            <rFont val="Tahoma"/>
            <family val="2"/>
          </rPr>
          <t>Calculated field - Contractor's actual plus or minus the Adjustment column figure</t>
        </r>
      </text>
    </comment>
  </commentList>
</comments>
</file>

<file path=xl/comments9.xml><?xml version="1.0" encoding="utf-8"?>
<comments xmlns="http://schemas.openxmlformats.org/spreadsheetml/2006/main">
  <authors>
    <author>AndersoA</author>
    <author>Shelley Orr</author>
  </authors>
  <commentList>
    <comment ref="D15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Please Note:
</t>
        </r>
        <r>
          <rPr>
            <sz val="8"/>
            <rFont val="Tahoma"/>
            <family val="2"/>
          </rPr>
          <t>Formatting on this worksheet is dependent upon non-blank cells.  Unused cells should contain a "0", so that formatting remains consistent.  These cells display a dash (-) whenever a "0" is entered.</t>
        </r>
      </text>
    </comment>
    <comment ref="A4" authorId="1">
      <text>
        <r>
          <rPr>
            <b/>
            <sz val="10"/>
            <rFont val="Tahoma"/>
            <family val="2"/>
          </rPr>
          <t xml:space="preserve"> The summary portion of this Statement is all linked to "Sch B, Stmt 3, SRR1, YR1"</t>
        </r>
      </text>
    </comment>
    <comment ref="M38" authorId="1">
      <text>
        <r>
          <rPr>
            <b/>
            <sz val="8"/>
            <rFont val="Tahoma"/>
            <family val="2"/>
          </rPr>
          <t xml:space="preserve">This value should never be a negative as the CFSA does not cover contract deficits.
</t>
        </r>
      </text>
    </comment>
    <comment ref="J42" authorId="1">
      <text>
        <r>
          <rPr>
            <b/>
            <sz val="8"/>
            <rFont val="Tahoma"/>
            <family val="2"/>
          </rPr>
          <t>Rows 42-54 and rows 60-61 can be hidden before printing, if a Surplus Retention Reserve/Agreement is NOT used.</t>
        </r>
      </text>
    </comment>
  </commentList>
</comments>
</file>

<file path=xl/sharedStrings.xml><?xml version="1.0" encoding="utf-8"?>
<sst xmlns="http://schemas.openxmlformats.org/spreadsheetml/2006/main" count="1602" uniqueCount="398">
  <si>
    <t>SCHEDULE B</t>
  </si>
  <si>
    <t>STATEMENT 1</t>
  </si>
  <si>
    <t>Program Name:</t>
  </si>
  <si>
    <t>Term of Contract:</t>
  </si>
  <si>
    <t>From:</t>
  </si>
  <si>
    <t>To:</t>
  </si>
  <si>
    <t>Contract Number:</t>
  </si>
  <si>
    <t>$</t>
  </si>
  <si>
    <t>One-time Funding</t>
  </si>
  <si>
    <t>Interest Income</t>
  </si>
  <si>
    <t>Revenue from Sale of Goods/Services</t>
  </si>
  <si>
    <t>Interest Income from Other Sources</t>
  </si>
  <si>
    <t>Room and Board</t>
  </si>
  <si>
    <t>Fundraising/Donations</t>
  </si>
  <si>
    <t>Other Government Funding</t>
  </si>
  <si>
    <t>Third Party Fees</t>
  </si>
  <si>
    <t>Proceeds from Disposal of Assets</t>
  </si>
  <si>
    <t>CMHC Subsidy</t>
  </si>
  <si>
    <t>Specify</t>
  </si>
  <si>
    <t>2. EXPENDITURES</t>
  </si>
  <si>
    <t>A. SERVICE DELIVERY</t>
  </si>
  <si>
    <t>Service Delivery Staffing</t>
  </si>
  <si>
    <t>Client Development</t>
  </si>
  <si>
    <t>Salaries</t>
  </si>
  <si>
    <t>Benefits</t>
  </si>
  <si>
    <t>Relief</t>
  </si>
  <si>
    <t>Other - Specify</t>
  </si>
  <si>
    <t>Total Client Development</t>
  </si>
  <si>
    <t>Basic Care</t>
  </si>
  <si>
    <t>Total Basic Care</t>
  </si>
  <si>
    <t>Total Service Delivery Staffing</t>
  </si>
  <si>
    <t>Service Delivery Costs</t>
  </si>
  <si>
    <t>Recreation</t>
  </si>
  <si>
    <t>Food</t>
  </si>
  <si>
    <t>Clothing</t>
  </si>
  <si>
    <t>Spending Money</t>
  </si>
  <si>
    <t>Gifts</t>
  </si>
  <si>
    <t>Personal Incidentals</t>
  </si>
  <si>
    <t>Drugs and Minor Medical Supplies</t>
  </si>
  <si>
    <t>Materials and Supplies</t>
  </si>
  <si>
    <t>Travel and Subsistence</t>
  </si>
  <si>
    <t>Client Training</t>
  </si>
  <si>
    <t>Staff Training - Program Related</t>
  </si>
  <si>
    <t>Clinical Consultation</t>
  </si>
  <si>
    <t>Total Service Delivery Costs</t>
  </si>
  <si>
    <t>TOTAL SERVICE DELIVERY (A)</t>
  </si>
  <si>
    <t>B. PROGRAM COSTS</t>
  </si>
  <si>
    <t>Insurance</t>
  </si>
  <si>
    <t>General Liability Insurance</t>
  </si>
  <si>
    <t>Errors and Omissions Insurance</t>
  </si>
  <si>
    <t>Automotive Liability Insurance</t>
  </si>
  <si>
    <t>Board Liability Insurance</t>
  </si>
  <si>
    <t>Employer Liability Insurance</t>
  </si>
  <si>
    <t>Property Insurance</t>
  </si>
  <si>
    <t>Total Insurance</t>
  </si>
  <si>
    <t>Accreditation</t>
  </si>
  <si>
    <t>Fees</t>
  </si>
  <si>
    <t>Total Accreditation</t>
  </si>
  <si>
    <t>Licensing</t>
  </si>
  <si>
    <t>Total Licensing</t>
  </si>
  <si>
    <t>TOTAL PROGRAM COSTS (B)</t>
  </si>
  <si>
    <t>C. FACILITY COSTS</t>
  </si>
  <si>
    <t>Rental/Lease</t>
  </si>
  <si>
    <t>OR</t>
  </si>
  <si>
    <t>Mortgage or Loan Payments</t>
  </si>
  <si>
    <t>Property Taxes</t>
  </si>
  <si>
    <t>Utilities</t>
  </si>
  <si>
    <t>Maintenance / Repairs</t>
  </si>
  <si>
    <t>Supplies</t>
  </si>
  <si>
    <t>Janitorial Services</t>
  </si>
  <si>
    <t>TOTAL FACILITY COSTS (C)</t>
  </si>
  <si>
    <t>D. VEHICLE COSTS</t>
  </si>
  <si>
    <t>Operating Expenses</t>
  </si>
  <si>
    <t>Lease / Rental of Vehicles</t>
  </si>
  <si>
    <t>TOTAL VEHICLE COSTS (D)</t>
  </si>
  <si>
    <t>E. ADMINISTRATION</t>
  </si>
  <si>
    <t>Administrative Staffing</t>
  </si>
  <si>
    <t>Total Administrative Staffing</t>
  </si>
  <si>
    <t>Administrative Costs</t>
  </si>
  <si>
    <t>Office Expenditures</t>
  </si>
  <si>
    <t>Office Supplies and Postage</t>
  </si>
  <si>
    <t>Telecommunications</t>
  </si>
  <si>
    <t>Maintenance &amp; Repairs of Office Equipment</t>
  </si>
  <si>
    <t>Purchase/ Rental of Office Equipment</t>
  </si>
  <si>
    <t>IT/Support</t>
  </si>
  <si>
    <t>Total Office Expenditures</t>
  </si>
  <si>
    <t>Staff Support</t>
  </si>
  <si>
    <t>Staff Recruitment</t>
  </si>
  <si>
    <t>Staff Training</t>
  </si>
  <si>
    <t>Staff Travel</t>
  </si>
  <si>
    <t>Total Staff Support</t>
  </si>
  <si>
    <t>Other Administrative Expenditures</t>
  </si>
  <si>
    <t>Legal Fees</t>
  </si>
  <si>
    <t>Program Advertising</t>
  </si>
  <si>
    <t>Accounting / Audit Fees</t>
  </si>
  <si>
    <t>Contracted Accounting Services</t>
  </si>
  <si>
    <t>Bank Charges</t>
  </si>
  <si>
    <t>Consultant Fees</t>
  </si>
  <si>
    <t>Organizational Memberships</t>
  </si>
  <si>
    <t>Shared Support Service Costs</t>
  </si>
  <si>
    <t>Total Other Administrative Expenditures</t>
  </si>
  <si>
    <t>Total Administrative Expenditures</t>
  </si>
  <si>
    <t>TOTAL ADMINISTRATION (E)</t>
  </si>
  <si>
    <t>Computer Hardware / Software</t>
  </si>
  <si>
    <t>Other</t>
  </si>
  <si>
    <t>TOTAL CAPITAL ASSETS (F)</t>
  </si>
  <si>
    <t>TO:</t>
  </si>
  <si>
    <t>Yr1</t>
  </si>
  <si>
    <t>Yr2</t>
  </si>
  <si>
    <t>Yr3</t>
  </si>
  <si>
    <t>Yr4</t>
  </si>
  <si>
    <t>Yr5</t>
  </si>
  <si>
    <t>Service Delivery Staffing:</t>
  </si>
  <si>
    <t>Service Delivery Costs:</t>
  </si>
  <si>
    <t>Accreditation:</t>
  </si>
  <si>
    <t>Licensing:</t>
  </si>
  <si>
    <t>SCHEDULE B - Statement 1 - CONTROL SHEET</t>
  </si>
  <si>
    <t>Administration Staffing:</t>
  </si>
  <si>
    <t>Other Administrative Expenditures:</t>
  </si>
  <si>
    <t>F. CAPITAL ASSETS</t>
  </si>
  <si>
    <t># of beds contracted</t>
  </si>
  <si>
    <t>Per Diem</t>
  </si>
  <si>
    <t># of days contracted</t>
  </si>
  <si>
    <t>MORTGAGE, LOAN, RENT, LEASE COST DETAIL</t>
  </si>
  <si>
    <t>Mortgage or Loan Details</t>
  </si>
  <si>
    <t>Owner of Property:</t>
  </si>
  <si>
    <t>Address of Property:</t>
  </si>
  <si>
    <t>Original Principle Amount:</t>
  </si>
  <si>
    <t>Annual Payment (Principle and Interest):</t>
  </si>
  <si>
    <t>Original Amortization Period:</t>
  </si>
  <si>
    <t>Years from:</t>
  </si>
  <si>
    <t>Current Amortization Period:</t>
  </si>
  <si>
    <t>Term:</t>
  </si>
  <si>
    <t>Years</t>
  </si>
  <si>
    <t>Renewal/Expiry Date:</t>
  </si>
  <si>
    <t>Current Rate of Interest:</t>
  </si>
  <si>
    <t>Lender / Holder of Mortgage:</t>
  </si>
  <si>
    <t>Address:</t>
  </si>
  <si>
    <t>Annual CMHC Subsidy</t>
  </si>
  <si>
    <t>Auth. Period:</t>
  </si>
  <si>
    <t>Is the current mortgage / loan the result of a related party transaction?</t>
  </si>
  <si>
    <t>Yes</t>
  </si>
  <si>
    <t>No</t>
  </si>
  <si>
    <t>If "Yes", please explain circumstances:</t>
  </si>
  <si>
    <t>Property Lease / Rental Details</t>
  </si>
  <si>
    <t>NumProp</t>
  </si>
  <si>
    <t>NumRows</t>
  </si>
  <si>
    <t>OldProp</t>
  </si>
  <si>
    <t>Annual Rental:</t>
  </si>
  <si>
    <t>LocNum</t>
  </si>
  <si>
    <t>Lease / Rent Agreement Expiry Date:</t>
  </si>
  <si>
    <t>LocRow</t>
  </si>
  <si>
    <t xml:space="preserve">Is the current property lease / rental the result of a related </t>
  </si>
  <si>
    <t>party transaction? (Yes/No)</t>
  </si>
  <si>
    <t>Total Computer Hardware / Software</t>
  </si>
  <si>
    <t>Total Other Assets</t>
  </si>
  <si>
    <t>STATEMENT 2</t>
  </si>
  <si>
    <t>Position Title</t>
  </si>
  <si>
    <t>* FTE - Full-time Equivalent - one person working full-time for one year.</t>
  </si>
  <si>
    <t>2. BENEFITS</t>
  </si>
  <si>
    <t>Budget</t>
  </si>
  <si>
    <t>Actual</t>
  </si>
  <si>
    <t>Surplus/</t>
  </si>
  <si>
    <t>Deficit</t>
  </si>
  <si>
    <t>INCOME</t>
  </si>
  <si>
    <t xml:space="preserve"> </t>
  </si>
  <si>
    <t>Surplus to be returned:</t>
  </si>
  <si>
    <t>Cheque #:</t>
  </si>
  <si>
    <t>Date:</t>
  </si>
  <si>
    <t>TOTAL</t>
  </si>
  <si>
    <t>EXPENDITURES</t>
  </si>
  <si>
    <t>E. Administration</t>
  </si>
  <si>
    <t>ADMINISTRATION</t>
  </si>
  <si>
    <t>BASIC CARE</t>
  </si>
  <si>
    <t>CLIENT DEVELOPMENT</t>
  </si>
  <si>
    <t>Total Client Development Salaries</t>
  </si>
  <si>
    <t>TOTAL CLIENT DEVELOPMENT</t>
  </si>
  <si>
    <t>Annual Salary per FTE</t>
  </si>
  <si>
    <t>Hours per Week per FTE</t>
  </si>
  <si>
    <t>STAFFING DETAIL</t>
  </si>
  <si>
    <t>Total Basic Care Salaries</t>
  </si>
  <si>
    <t>TOTAL BASIC CARE</t>
  </si>
  <si>
    <t>Benefits % of Total Basic Care</t>
  </si>
  <si>
    <t>FTEs *</t>
  </si>
  <si>
    <t>Other Assets</t>
  </si>
  <si>
    <t>Hardware / Software</t>
  </si>
  <si>
    <t>Total Administration Salaries</t>
  </si>
  <si>
    <t>TOTAL ADMINISTRATION</t>
  </si>
  <si>
    <t>Benefits % of Total Administration</t>
  </si>
  <si>
    <t>TOTAL MANPOWER COSTS</t>
  </si>
  <si>
    <t>1. MANPOWER COSTS</t>
  </si>
  <si>
    <t>Comments</t>
  </si>
  <si>
    <t>STATEMENT 3</t>
  </si>
  <si>
    <t>All Other Funding</t>
  </si>
  <si>
    <t>A. Service Delivery Staffing</t>
  </si>
  <si>
    <t>A. Service Delivery Costs</t>
  </si>
  <si>
    <t>B. Program Costs</t>
  </si>
  <si>
    <t>C. Facility Costs</t>
  </si>
  <si>
    <t>D. Vehicle Costs</t>
  </si>
  <si>
    <t>F. Capital Assets</t>
  </si>
  <si>
    <t xml:space="preserve">Interest earned on Reserve balance </t>
  </si>
  <si>
    <t>(during the current contract period)</t>
  </si>
  <si>
    <t>Surplus used</t>
  </si>
  <si>
    <t>(permission granted during current contract period)</t>
  </si>
  <si>
    <t>New Surplus realized</t>
  </si>
  <si>
    <t>(as at the end of the current contract period)</t>
  </si>
  <si>
    <t>(all periods prior to current contract period)</t>
  </si>
  <si>
    <t>Printed Name</t>
  </si>
  <si>
    <t>Signature</t>
  </si>
  <si>
    <t>Title</t>
  </si>
  <si>
    <t>Date</t>
  </si>
  <si>
    <t>SURPLUS/DEFICIT REVIEW ANALYSIS</t>
  </si>
  <si>
    <r>
      <t>Surplus/Deficit</t>
    </r>
    <r>
      <rPr>
        <b/>
        <i/>
        <sz val="10"/>
        <rFont val="Arial"/>
        <family val="2"/>
      </rPr>
      <t xml:space="preserve"> (current contract period</t>
    </r>
    <r>
      <rPr>
        <b/>
        <sz val="12"/>
        <rFont val="Arial"/>
        <family val="2"/>
      </rPr>
      <t>)</t>
    </r>
  </si>
  <si>
    <r>
      <t>Salaries</t>
    </r>
    <r>
      <rPr>
        <i/>
        <sz val="8"/>
        <rFont val="Arial"/>
        <family val="2"/>
      </rPr>
      <t xml:space="preserve"> (from Statement 2)</t>
    </r>
  </si>
  <si>
    <r>
      <t>Benefits</t>
    </r>
    <r>
      <rPr>
        <i/>
        <sz val="8"/>
        <rFont val="Arial"/>
        <family val="2"/>
      </rPr>
      <t xml:space="preserve"> (from Statement 2)</t>
    </r>
  </si>
  <si>
    <r>
      <t>Relief</t>
    </r>
    <r>
      <rPr>
        <i/>
        <sz val="8"/>
        <rFont val="Arial"/>
        <family val="2"/>
      </rPr>
      <t xml:space="preserve"> (from Statement 2)</t>
    </r>
  </si>
  <si>
    <r>
      <t xml:space="preserve">Salaries </t>
    </r>
    <r>
      <rPr>
        <i/>
        <sz val="8"/>
        <rFont val="Arial"/>
        <family val="2"/>
      </rPr>
      <t>(from Statement 2)</t>
    </r>
  </si>
  <si>
    <t>REVENUE, EXPENDITURES AND TRANSFERS</t>
  </si>
  <si>
    <t>Contractor Name:</t>
  </si>
  <si>
    <t>Contractor 
Budget</t>
  </si>
  <si>
    <t>1. REVENUE</t>
  </si>
  <si>
    <t>FULL TERM</t>
  </si>
  <si>
    <t>Other Revenue Sources</t>
  </si>
  <si>
    <t>Other Sources of Revenue:</t>
  </si>
  <si>
    <t>Total Other Revenue Sources</t>
  </si>
  <si>
    <t>EXCESS REVENUE OVER EXPENDITURES BEFORE TRANSFERS</t>
  </si>
  <si>
    <t>EXCESS REVENUE OVER EXPENDITURES AFTER TRANSFERS</t>
  </si>
  <si>
    <t>TOTAL EXPENDITURES</t>
  </si>
  <si>
    <t>(A) +(B) +(C) +(D) +(E) +(F)</t>
  </si>
  <si>
    <t>TOTAL REVENUE</t>
  </si>
  <si>
    <r>
      <t>(____</t>
    </r>
    <r>
      <rPr>
        <sz val="10"/>
        <color indexed="20"/>
        <rFont val="Symbol"/>
        <family val="1"/>
      </rPr>
      <t xml:space="preserve"> </t>
    </r>
    <r>
      <rPr>
        <sz val="10"/>
        <color indexed="20"/>
        <rFont val="Arial"/>
        <family val="2"/>
      </rPr>
      <t>¢/km rate paid)</t>
    </r>
  </si>
  <si>
    <t>#4 - Mortgage or Loan Details</t>
  </si>
  <si>
    <t>#3 - Mortgage or Loan Details</t>
  </si>
  <si>
    <t>#2 - Mortgage or Loan Details</t>
  </si>
  <si>
    <t>#5 - Mortgage or Loan Details</t>
  </si>
  <si>
    <t>#6 - Mortgage or Loan Details</t>
  </si>
  <si>
    <t>#7 - Mortgage or Loan Details</t>
  </si>
  <si>
    <t>#8 - Mortgage or Loan Details</t>
  </si>
  <si>
    <t>#9 - Mortgage or Loan Details</t>
  </si>
  <si>
    <t>#10 - Mortgage or Loan Details</t>
  </si>
  <si>
    <t>Contractor Budget</t>
  </si>
  <si>
    <t>Contractor</t>
  </si>
  <si>
    <t>Contractor Actual</t>
  </si>
  <si>
    <t>Contractor Variance</t>
  </si>
  <si>
    <t xml:space="preserve">Contractor </t>
  </si>
  <si>
    <r>
      <t>Benefits % of Total Client Development</t>
    </r>
    <r>
      <rPr>
        <i/>
        <sz val="8"/>
        <rFont val="Arial"/>
        <family val="2"/>
      </rPr>
      <t xml:space="preserve"> (excluding Relief)</t>
    </r>
  </si>
  <si>
    <t>Percentage of contract term completed</t>
  </si>
  <si>
    <t>(25%, 33%, 50%, etc.)</t>
  </si>
  <si>
    <t xml:space="preserve">Budget for term completed </t>
  </si>
  <si>
    <t>Interim Variance</t>
  </si>
  <si>
    <t>STATEMENT 1 - INTERIM REPORTING</t>
  </si>
  <si>
    <t xml:space="preserve">As at: </t>
  </si>
  <si>
    <t>Contractor Interim Actual</t>
  </si>
  <si>
    <t>I certify the information provided to be true and accurate.</t>
  </si>
  <si>
    <t xml:space="preserve"> (A) + (B) + (C) + (D) +(E) +(F)</t>
  </si>
  <si>
    <t>Maint &amp; Repairs of Office Equip</t>
  </si>
  <si>
    <t>Purchase/ Rental of Office Equip</t>
  </si>
  <si>
    <t>Total Other Admin Expenditures</t>
  </si>
  <si>
    <t>Final Comments:</t>
  </si>
  <si>
    <t>CONTRACTOR'S FORM</t>
  </si>
  <si>
    <r>
      <t>Benefits</t>
    </r>
    <r>
      <rPr>
        <i/>
        <sz val="8"/>
        <rFont val="Arial"/>
        <family val="2"/>
      </rPr>
      <t xml:space="preserve"> (from Statement 2s)</t>
    </r>
  </si>
  <si>
    <t>Month Day, Year</t>
  </si>
  <si>
    <t>Other Revenue Sources:</t>
  </si>
  <si>
    <t>Other Revenue</t>
  </si>
  <si>
    <t>Amendment # (if applicable)</t>
  </si>
  <si>
    <t>Summary of Surplus</t>
  </si>
  <si>
    <t>Surplus to be returned</t>
  </si>
  <si>
    <t>(as required by the Surplus Retention Agreement and/or Regional requirement)</t>
  </si>
  <si>
    <t>Signatures</t>
  </si>
  <si>
    <t>SURPLUS/DEFICIT STATEMENT</t>
  </si>
  <si>
    <t>Contractor's authorized signing officer</t>
  </si>
  <si>
    <t>Contractor's authorized signing officers</t>
  </si>
  <si>
    <t>SCHEDULE B DEFINITIONS</t>
  </si>
  <si>
    <t>DESCRIPTIONS</t>
  </si>
  <si>
    <t>INCLUSIONS</t>
  </si>
  <si>
    <t xml:space="preserve">May include one-time increases for staff salaries. </t>
  </si>
  <si>
    <t>Interest earned on advance funding received under block funded contracts.</t>
  </si>
  <si>
    <t>Donations and proceeds from general fund raising activities.</t>
  </si>
  <si>
    <t>Funding from other government agencies.</t>
  </si>
  <si>
    <t>Proceeds from the disposal of assets and equipment related to the Program.</t>
  </si>
  <si>
    <t>Canada Mortgage and Housing Corporation subsidies.</t>
  </si>
  <si>
    <t xml:space="preserve">Includes salary, wages, overtime, callback and shift differential for staff participating in direct programming with clients.  </t>
  </si>
  <si>
    <t>Positions include: director, program anager, team leader/supervisor, family support workers, youth workers, diversion workers, community workers, treatment workers, clinicians, facilitators, overnight staff and consultants.</t>
  </si>
  <si>
    <t>Benefits related to the above positions.</t>
  </si>
  <si>
    <t>Cost of temporary staff to cover-off for permanent positions.</t>
  </si>
  <si>
    <t>Includes both wage and benefits.</t>
  </si>
  <si>
    <t>Specify if different than above</t>
  </si>
  <si>
    <t>Salaries, wages and other costs associated with staff not participating in direct programming and are not administrative in nature.</t>
  </si>
  <si>
    <t>Positions include drivers, janitorial staff, kitchen staff and housekeeping staff.</t>
  </si>
  <si>
    <t xml:space="preserve">Registration for client training - not staff. </t>
  </si>
  <si>
    <t>Workshops, day programs, etc.</t>
  </si>
  <si>
    <t>Client development staff program related training.  Education for workers directly related to programming.</t>
  </si>
  <si>
    <t>Includes registration fees, materials, and facilitation costs related to those functions identified under service delivery costs.</t>
  </si>
  <si>
    <t>Professional consultation to the program, not direct client services.</t>
  </si>
  <si>
    <t>Includes bodily injury, personal injury and property damage.</t>
  </si>
  <si>
    <t>Professional liability insurance.</t>
  </si>
  <si>
    <t>Public Liability and Property Damage -minimally.</t>
  </si>
  <si>
    <t>Equivalent insurance to WCB.</t>
  </si>
  <si>
    <t>Covers property and contents</t>
  </si>
  <si>
    <t>Costs of becoming accredited, annual fees to remain accredited and renewal fess.</t>
  </si>
  <si>
    <t>Costs incurred to meet licensing requirements.</t>
  </si>
  <si>
    <t>Eg. fire inspections</t>
  </si>
  <si>
    <t>Maximum is the fair market rate for similar space</t>
  </si>
  <si>
    <t>Includes natural gas, electricity, water/sewer and cable.</t>
  </si>
  <si>
    <t>Includes cleaning and sanitary supplies</t>
  </si>
  <si>
    <t>Includes registration, gasoline, oil, washer fluid, etc.</t>
  </si>
  <si>
    <t>This does not include the purchase cost of the vehicle.</t>
  </si>
  <si>
    <t>Positions include Executive Functions, Financial Clerks, Office Manager, Administrative Support, Human Resources, Communications/ Public Relations , Fundraising Managers.</t>
  </si>
  <si>
    <t>Includes regular office supplies.</t>
  </si>
  <si>
    <t>Costs include all telecommunication including telephones, internet, cell phones, toll free lines, faxing, video-conferencing, blackberry, etc.  This includes client usage of telephones.</t>
  </si>
  <si>
    <t>Maintenance of office equipment:  Includes phone systems, photocopiers, fax machines.</t>
  </si>
  <si>
    <t>This is the lease agreements and purchase costs for photocopiers, other items.  This would include furnishings such as desks, chairs, etc.</t>
  </si>
  <si>
    <t>Costs around advertising for positions, recruitment drives, finders fees, etc.  Does not include any portion of salary.</t>
  </si>
  <si>
    <t>Training costs - includes registration fees, facilitation costs and materials, as well as professional memberships.</t>
  </si>
  <si>
    <t>Travel related to administrative costs for those functions identified under administration.</t>
  </si>
  <si>
    <t xml:space="preserve">Fees paid for legal services, consultation, or legal review.  </t>
  </si>
  <si>
    <t>Promotional material including print and electronic media.</t>
  </si>
  <si>
    <t>Fees for preparation of financial reports such as  annual financial statements; audited or unaudited.</t>
  </si>
  <si>
    <t>Purchased accounting services which includes  bookkeepers, payroll preparation, etc.</t>
  </si>
  <si>
    <t>The charges to maintain the operating account for the program.</t>
  </si>
  <si>
    <t>Administrative consultation - not clinical in nature.</t>
  </si>
  <si>
    <t>Organizational memberships such as association dues.  This does not include individual memberships for staff.</t>
  </si>
  <si>
    <t>As part of negotiating, should receive, in writing, a description of what is included.  Minimally need detail of what is included - Region has option not to use.</t>
  </si>
  <si>
    <t xml:space="preserve">Purchase of computer hardware and software of a capital nature. </t>
  </si>
  <si>
    <r>
      <t>Salaries</t>
    </r>
    <r>
      <rPr>
        <i/>
        <sz val="8"/>
        <rFont val="Arial"/>
        <family val="2"/>
      </rPr>
      <t xml:space="preserve"> </t>
    </r>
  </si>
  <si>
    <r>
      <t xml:space="preserve">Employment Insurance benefits (EI), Canada Pension Plan (CPP) contributions - mandatory employment related costs. Vacation Pay, as set out under the </t>
    </r>
    <r>
      <rPr>
        <i/>
        <sz val="10"/>
        <rFont val="Arial"/>
        <family val="2"/>
      </rPr>
      <t>Employment Standards Code</t>
    </r>
    <r>
      <rPr>
        <sz val="10"/>
        <rFont val="Arial"/>
        <family val="0"/>
      </rPr>
      <t>, and Workers Compensation Board (WCB) premiums.</t>
    </r>
  </si>
  <si>
    <r>
      <t xml:space="preserve">EI, CPP (mandatory employment related costs), Vacation pay as setout under the </t>
    </r>
    <r>
      <rPr>
        <i/>
        <sz val="10"/>
        <rFont val="Arial"/>
        <family val="2"/>
      </rPr>
      <t>Employment Standards Code</t>
    </r>
    <r>
      <rPr>
        <sz val="10"/>
        <rFont val="Arial"/>
        <family val="0"/>
      </rPr>
      <t>, and WCB.</t>
    </r>
  </si>
  <si>
    <r>
      <t xml:space="preserve">Supplies and services associated directly with services provided to clients.  </t>
    </r>
    <r>
      <rPr>
        <i/>
        <sz val="10"/>
        <rFont val="Arial"/>
        <family val="2"/>
      </rPr>
      <t>Includes those costs permitted under the Enhancement Act Policy Manual.</t>
    </r>
  </si>
  <si>
    <r>
      <t xml:space="preserve">This includes the salary of the position where that individual is not participating in direct program services.  </t>
    </r>
    <r>
      <rPr>
        <i/>
        <sz val="10"/>
        <rFont val="Arial"/>
        <family val="2"/>
      </rPr>
      <t>Note:  Where there is a person who does administrative as well as program functions, split.</t>
    </r>
  </si>
  <si>
    <t>Ministry Revenue</t>
  </si>
  <si>
    <t>Operating - Ministry</t>
  </si>
  <si>
    <t>Capital - Ministry</t>
  </si>
  <si>
    <t>Income received from room and board from sources other than the Ministry program.</t>
  </si>
  <si>
    <t>Total Ministry Revenue</t>
  </si>
  <si>
    <t>Ministry Budget</t>
  </si>
  <si>
    <t>Ministry
Actual</t>
  </si>
  <si>
    <t>Ministry
Variance</t>
  </si>
  <si>
    <t xml:space="preserve"> Ministry Per Diem</t>
  </si>
  <si>
    <r>
      <t xml:space="preserve">(   </t>
    </r>
    <r>
      <rPr>
        <sz val="10"/>
        <color indexed="20"/>
        <rFont val="Symbol"/>
        <family val="1"/>
      </rPr>
      <t xml:space="preserve"> </t>
    </r>
    <r>
      <rPr>
        <sz val="10"/>
        <color indexed="20"/>
        <rFont val="Arial"/>
        <family val="2"/>
      </rPr>
      <t>¢/km rate paid)</t>
    </r>
  </si>
  <si>
    <t>Transfered Surplus</t>
  </si>
  <si>
    <t>Ministry Funded</t>
  </si>
  <si>
    <t>MINISTRY USE ONLY</t>
  </si>
  <si>
    <t>Ministry Preparer</t>
  </si>
  <si>
    <t>Ministry Finance Review:</t>
  </si>
  <si>
    <t>Ministry Program Manager:</t>
  </si>
  <si>
    <t>Ministry
Budget</t>
  </si>
  <si>
    <t>Ministry</t>
  </si>
  <si>
    <t>Ministry Finance</t>
  </si>
  <si>
    <t>Ministry Program</t>
  </si>
  <si>
    <t xml:space="preserve">Surplus Balance </t>
  </si>
  <si>
    <t>Sub-total Surplus Balance</t>
  </si>
  <si>
    <t>Total Surplus Balance</t>
  </si>
  <si>
    <t>Operating funds paid to the Contractor to deliver the Ministry Program (Program).</t>
  </si>
  <si>
    <t>Capital funds paid to the Contractor to deliver the Ministry Program.</t>
  </si>
  <si>
    <t>One-time funding provided to the Contractor for a specific purpose agreed to in the contract.</t>
  </si>
  <si>
    <t>Where payments to the Contractor are made in advance, interest income should be included as a source of income.</t>
  </si>
  <si>
    <t>Revenue from the sale of goods and/or services related to the Contractor's Program.</t>
  </si>
  <si>
    <t>Interest income derived from the investment of other sources of income attributable to the Contractor's Program.</t>
  </si>
  <si>
    <t>Fees received by the Contractor for their program.</t>
  </si>
  <si>
    <t>EI, CPP (mandatory employment related costs), vacation pay, and WCB or Contractor benefit plans.</t>
  </si>
  <si>
    <r>
      <t>Salaries</t>
    </r>
    <r>
      <rPr>
        <i/>
        <sz val="8"/>
        <rFont val="Arial"/>
        <family val="2"/>
      </rPr>
      <t xml:space="preserve"> (from Statement 2</t>
    </r>
    <r>
      <rPr>
        <sz val="10"/>
        <rFont val="Arial"/>
        <family val="0"/>
      </rPr>
      <t>)</t>
    </r>
  </si>
  <si>
    <t>Computers, program upgrades, programs, server maintenance, support services, licenses, outcomes reporting systems user fees.</t>
  </si>
  <si>
    <t>CHILDREN'S SERVICES/COMMUNITY AND SOCIAL SERVICES - CHILD AND FAMILY SERVICES</t>
  </si>
  <si>
    <t>Grande Prairie Family Education Society</t>
  </si>
  <si>
    <t>Healthy Families Home Visitation and FASD Support</t>
  </si>
  <si>
    <t>Beaverlodge Home Visitor</t>
  </si>
  <si>
    <t>Fairview Home Visitor</t>
  </si>
  <si>
    <t>High Prairie Home Visitor/ Rural Team Lead</t>
  </si>
  <si>
    <t>Valleyview Home Visitor</t>
  </si>
  <si>
    <t>Grande Prairie Home Visitor</t>
  </si>
  <si>
    <t xml:space="preserve">Grande Prairie  Home Visitor </t>
  </si>
  <si>
    <t xml:space="preserve">Grande Prairie Home Visitor </t>
  </si>
  <si>
    <t xml:space="preserve">FASD Family Support -Home Visitor </t>
  </si>
  <si>
    <t>Team Lead</t>
  </si>
  <si>
    <t xml:space="preserve">Program Manager </t>
  </si>
  <si>
    <t xml:space="preserve">Program Assistant </t>
  </si>
  <si>
    <t>5H Properties - The Community Village</t>
  </si>
  <si>
    <t xml:space="preserve">Town of Beaverlodge </t>
  </si>
  <si>
    <t>400-10 Street , Beaverlodge, Alberta</t>
  </si>
  <si>
    <t xml:space="preserve">Alberta of Government </t>
  </si>
  <si>
    <t>5112-50 Avenue, Valleyview, Alberta</t>
  </si>
  <si>
    <t>Gift in Kind</t>
  </si>
  <si>
    <t xml:space="preserve">Government of Alberta </t>
  </si>
  <si>
    <t>5101-38st High Prairie Alberta</t>
  </si>
  <si>
    <t>Child Care</t>
  </si>
  <si>
    <t>Travel Support</t>
  </si>
  <si>
    <t>Board Costs</t>
  </si>
  <si>
    <t>Unit 102 10418 99 Avenue, Grande Prairie, Alberta</t>
  </si>
  <si>
    <t>ACS250523</t>
  </si>
  <si>
    <t xml:space="preserve">Ken Landry Property Managment </t>
  </si>
  <si>
    <t>10404-101st Fairview Alberta</t>
  </si>
  <si>
    <t>Received a return from a resource/ society that dissolved</t>
  </si>
  <si>
    <t>Grant from the County for travel</t>
  </si>
  <si>
    <t xml:space="preserve">Aquatera donation for travel </t>
  </si>
  <si>
    <t>Grant and donation listed above to offset deficit</t>
  </si>
  <si>
    <t xml:space="preserve">Benefit costs went up </t>
  </si>
  <si>
    <t>computer crashed</t>
  </si>
  <si>
    <t xml:space="preserve">Have had a staff member off on medical leave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</si>
</sst>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&quot;$&quot;#,##0"/>
    <numFmt numFmtId="174" formatCode="[$-409]mmmm\ d\,\ yyyy;@"/>
    <numFmt numFmtId="175" formatCode="_-* #,##0.0_-;\-* #,##0.0_-;_-* &quot;-&quot;??_-;_-@_-"/>
    <numFmt numFmtId="176" formatCode="_-* #,##0_-;\-* #,##0_-;_-* &quot;-&quot;??_-;_-@_-"/>
    <numFmt numFmtId="177" formatCode="0.0%"/>
    <numFmt numFmtId="178" formatCode="_(* #,##0.000_);_(* \(#,##0.000\);_(* &quot;-&quot;????_);_(@_)"/>
    <numFmt numFmtId="179" formatCode="_-* #,##0.000_-;\-* #,##0.000_-;_-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doubleAccounting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u val="singleAccounting"/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doubleAccounting"/>
      <sz val="9"/>
      <name val="Arial"/>
      <family val="2"/>
    </font>
    <font>
      <u val="single"/>
      <sz val="9"/>
      <name val="Arial"/>
      <family val="2"/>
    </font>
    <font>
      <sz val="10"/>
      <color indexed="61"/>
      <name val="Arial"/>
      <family val="2"/>
    </font>
    <font>
      <b/>
      <u val="single"/>
      <sz val="9"/>
      <name val="Arial"/>
      <family val="2"/>
    </font>
    <font>
      <b/>
      <u val="doubleAccounting"/>
      <sz val="9"/>
      <name val="Arial"/>
      <family val="2"/>
    </font>
    <font>
      <b/>
      <i/>
      <sz val="9"/>
      <name val="Arial"/>
      <family val="2"/>
    </font>
    <font>
      <i/>
      <sz val="9"/>
      <color indexed="12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i/>
      <sz val="8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20"/>
      <name val="Symbol"/>
      <family val="1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name val="Tahoma"/>
      <family val="2"/>
    </font>
    <font>
      <b/>
      <sz val="8"/>
      <color indexed="20"/>
      <name val="Tahoma"/>
      <family val="2"/>
    </font>
    <font>
      <b/>
      <sz val="8"/>
      <color indexed="10"/>
      <name val="Tahoma"/>
      <family val="2"/>
    </font>
    <font>
      <b/>
      <sz val="8"/>
      <color indexed="61"/>
      <name val="Tahoma"/>
      <family val="2"/>
    </font>
    <font>
      <b/>
      <sz val="10"/>
      <color indexed="62"/>
      <name val="Arial"/>
      <family val="2"/>
    </font>
    <font>
      <b/>
      <sz val="16"/>
      <color indexed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4"/>
        <bgColor indexed="27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indexed="41"/>
      </patternFill>
    </fill>
    <fill>
      <patternFill patternType="gray0625">
        <fgColor indexed="24"/>
      </patternFill>
    </fill>
    <fill>
      <patternFill patternType="gray0625">
        <f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gray0625">
        <bgColor theme="3" tint="0.7999799847602844"/>
      </patternFill>
    </fill>
    <fill>
      <patternFill patternType="gray0625">
        <bgColor theme="4" tint="0.7999799847602844"/>
      </patternFill>
    </fill>
    <fill>
      <patternFill patternType="gray0625">
        <fgColor indexed="22"/>
        <bgColor indexed="41"/>
      </patternFill>
    </fill>
    <fill>
      <patternFill patternType="gray0625">
        <fgColor indexed="22"/>
        <bgColor theme="3" tint="0.7999799847602844"/>
      </patternFill>
    </fill>
    <fill>
      <patternFill patternType="gray0625">
        <bgColor indexed="22"/>
      </patternFill>
    </fill>
    <fill>
      <patternFill patternType="gray0625">
        <bgColor indexed="55"/>
      </patternFill>
    </fill>
    <fill>
      <patternFill patternType="solid">
        <fgColor indexed="55"/>
        <bgColor indexed="64"/>
      </patternFill>
    </fill>
    <fill>
      <patternFill patternType="gray0625">
        <fgColor indexed="22"/>
        <bgColor indexed="22"/>
      </patternFill>
    </fill>
    <fill>
      <patternFill patternType="gray0625">
        <fgColor indexed="22"/>
        <bgColor indexed="55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24"/>
      </top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>
        <color indexed="24"/>
      </bottom>
    </border>
    <border>
      <left style="double">
        <color indexed="24"/>
      </left>
      <right/>
      <top style="double">
        <color indexed="24"/>
      </top>
      <bottom/>
    </border>
    <border>
      <left style="double">
        <color indexed="24"/>
      </left>
      <right/>
      <top/>
      <bottom/>
    </border>
    <border>
      <left style="double">
        <color indexed="24"/>
      </left>
      <right/>
      <top/>
      <bottom style="double">
        <color indexed="24"/>
      </bottom>
    </border>
    <border>
      <left style="double">
        <color indexed="24"/>
      </left>
      <right/>
      <top style="double">
        <color indexed="24"/>
      </top>
      <bottom style="double">
        <color indexed="24"/>
      </bottom>
    </border>
    <border>
      <left/>
      <right/>
      <top style="double">
        <color indexed="24"/>
      </top>
      <bottom style="double">
        <color indexed="24"/>
      </bottom>
    </border>
    <border>
      <left/>
      <right/>
      <top style="double"/>
      <bottom style="double">
        <color indexed="24"/>
      </bottom>
    </border>
    <border>
      <left/>
      <right style="double">
        <color indexed="24"/>
      </right>
      <top/>
      <bottom style="double">
        <color indexed="24"/>
      </bottom>
    </border>
    <border>
      <left/>
      <right style="double">
        <color indexed="24"/>
      </right>
      <top style="double">
        <color indexed="24"/>
      </top>
      <bottom style="double">
        <color indexed="24"/>
      </bottom>
    </border>
    <border>
      <left/>
      <right/>
      <top/>
      <bottom style="thin">
        <color indexed="24"/>
      </bottom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 style="double"/>
    </border>
    <border>
      <left/>
      <right style="double">
        <color indexed="24"/>
      </right>
      <top style="double">
        <color indexed="24"/>
      </top>
      <bottom/>
    </border>
    <border>
      <left/>
      <right style="double">
        <color indexed="24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double">
        <color indexed="24"/>
      </right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thin">
        <color indexed="24"/>
      </top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24"/>
      </top>
      <bottom style="thin">
        <color indexed="24"/>
      </bottom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4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82" fillId="27" borderId="6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84" fillId="0" borderId="0" applyNumberFormat="0" applyFill="0" applyBorder="0" applyAlignment="0" applyProtection="0"/>
  </cellStyleXfs>
  <cellXfs count="85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/>
    </xf>
    <xf numFmtId="41" fontId="5" fillId="0" borderId="0" xfId="0" applyNumberFormat="1" applyFont="1" applyAlignment="1" applyProtection="1">
      <alignment vertical="center"/>
      <protection locked="0"/>
    </xf>
    <xf numFmtId="0" fontId="0" fillId="0" borderId="0" xfId="61">
      <alignment vertical="top"/>
      <protection/>
    </xf>
    <xf numFmtId="0" fontId="3" fillId="0" borderId="0" xfId="61" applyFont="1">
      <alignment vertical="top"/>
      <protection/>
    </xf>
    <xf numFmtId="0" fontId="3" fillId="0" borderId="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1" fontId="6" fillId="0" borderId="0" xfId="0" applyNumberFormat="1" applyFont="1" applyFill="1" applyBorder="1" applyAlignment="1" applyProtection="1">
      <alignment horizontal="center" wrapText="1"/>
      <protection/>
    </xf>
    <xf numFmtId="41" fontId="11" fillId="0" borderId="0" xfId="0" applyNumberFormat="1" applyFont="1" applyAlignment="1" applyProtection="1">
      <alignment/>
      <protection/>
    </xf>
    <xf numFmtId="41" fontId="10" fillId="0" borderId="0" xfId="0" applyNumberFormat="1" applyFont="1" applyFill="1" applyAlignment="1" applyProtection="1">
      <alignment/>
      <protection/>
    </xf>
    <xf numFmtId="41" fontId="10" fillId="0" borderId="11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indent="2"/>
      <protection/>
    </xf>
    <xf numFmtId="0" fontId="0" fillId="0" borderId="0" xfId="0" applyFont="1" applyAlignment="1" applyProtection="1">
      <alignment horizontal="left" vertical="center" indent="3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4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 horizontal="left" vertical="center" indent="2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 indent="3"/>
      <protection/>
    </xf>
    <xf numFmtId="0" fontId="0" fillId="0" borderId="0" xfId="0" applyFont="1" applyAlignment="1" applyProtection="1">
      <alignment horizontal="left" indent="2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12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42" fontId="24" fillId="0" borderId="0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172" fontId="4" fillId="0" borderId="13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72" fontId="4" fillId="0" borderId="13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left" wrapText="1" indent="1"/>
      <protection locked="0"/>
    </xf>
    <xf numFmtId="0" fontId="4" fillId="0" borderId="0" xfId="0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left"/>
      <protection locked="0"/>
    </xf>
    <xf numFmtId="3" fontId="16" fillId="0" borderId="0" xfId="61" applyNumberFormat="1" applyFont="1" applyAlignment="1">
      <alignment/>
      <protection/>
    </xf>
    <xf numFmtId="3" fontId="23" fillId="0" borderId="0" xfId="61" applyNumberFormat="1" applyFont="1" applyAlignment="1">
      <alignment/>
      <protection/>
    </xf>
    <xf numFmtId="3" fontId="16" fillId="0" borderId="15" xfId="61" applyNumberFormat="1" applyFont="1" applyBorder="1" applyAlignment="1">
      <alignment/>
      <protection/>
    </xf>
    <xf numFmtId="3" fontId="16" fillId="0" borderId="16" xfId="61" applyNumberFormat="1" applyFont="1" applyBorder="1" applyAlignment="1">
      <alignment/>
      <protection/>
    </xf>
    <xf numFmtId="3" fontId="16" fillId="0" borderId="7" xfId="61" applyNumberFormat="1" applyFont="1" applyBorder="1" applyAlignment="1">
      <alignment/>
      <protection/>
    </xf>
    <xf numFmtId="3" fontId="16" fillId="0" borderId="17" xfId="61" applyNumberFormat="1" applyFont="1" applyBorder="1" applyAlignment="1">
      <alignment/>
      <protection/>
    </xf>
    <xf numFmtId="37" fontId="16" fillId="0" borderId="7" xfId="61" applyNumberFormat="1" applyFont="1" applyBorder="1" applyAlignment="1">
      <alignment/>
      <protection/>
    </xf>
    <xf numFmtId="3" fontId="0" fillId="0" borderId="0" xfId="61" applyNumberFormat="1" applyBorder="1" applyAlignment="1">
      <alignment/>
      <protection/>
    </xf>
    <xf numFmtId="3" fontId="16" fillId="0" borderId="0" xfId="61" applyNumberFormat="1" applyFont="1" applyBorder="1" applyAlignment="1">
      <alignment/>
      <protection/>
    </xf>
    <xf numFmtId="3" fontId="16" fillId="0" borderId="18" xfId="61" applyNumberFormat="1" applyFont="1" applyBorder="1" applyAlignment="1">
      <alignment/>
      <protection/>
    </xf>
    <xf numFmtId="37" fontId="16" fillId="0" borderId="15" xfId="61" applyNumberFormat="1" applyFont="1" applyBorder="1" applyAlignment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 indent="1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 indent="2"/>
      <protection/>
    </xf>
    <xf numFmtId="0" fontId="3" fillId="33" borderId="0" xfId="0" applyFont="1" applyFill="1" applyAlignment="1" applyProtection="1">
      <alignment horizontal="left" indent="2"/>
      <protection/>
    </xf>
    <xf numFmtId="0" fontId="3" fillId="33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41" fontId="5" fillId="0" borderId="0" xfId="0" applyNumberFormat="1" applyFont="1" applyAlignment="1" applyProtection="1">
      <alignment vertical="center"/>
      <protection/>
    </xf>
    <xf numFmtId="41" fontId="1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wrapText="1"/>
      <protection locked="0"/>
    </xf>
    <xf numFmtId="37" fontId="16" fillId="0" borderId="0" xfId="61" applyNumberFormat="1" applyFont="1" applyBorder="1" applyAlignment="1">
      <alignment/>
      <protection/>
    </xf>
    <xf numFmtId="3" fontId="23" fillId="0" borderId="7" xfId="61" applyNumberFormat="1" applyFont="1" applyBorder="1" applyAlignment="1">
      <alignment horizontal="center"/>
      <protection/>
    </xf>
    <xf numFmtId="3" fontId="23" fillId="0" borderId="0" xfId="61" applyNumberFormat="1" applyFont="1" applyBorder="1" applyAlignment="1">
      <alignment horizontal="center"/>
      <protection/>
    </xf>
    <xf numFmtId="3" fontId="23" fillId="34" borderId="19" xfId="61" applyNumberFormat="1" applyFont="1" applyFill="1" applyBorder="1" applyAlignment="1">
      <alignment vertical="center"/>
      <protection/>
    </xf>
    <xf numFmtId="3" fontId="16" fillId="34" borderId="20" xfId="61" applyNumberFormat="1" applyFont="1" applyFill="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23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61" applyFont="1">
      <alignment vertical="top"/>
      <protection/>
    </xf>
    <xf numFmtId="3" fontId="16" fillId="0" borderId="0" xfId="61" applyNumberFormat="1" applyFont="1" applyAlignment="1">
      <alignment/>
      <protection/>
    </xf>
    <xf numFmtId="0" fontId="23" fillId="0" borderId="14" xfId="0" applyFont="1" applyBorder="1" applyAlignment="1">
      <alignment horizontal="left" vertical="top"/>
    </xf>
    <xf numFmtId="0" fontId="16" fillId="0" borderId="0" xfId="0" applyFont="1" applyAlignment="1">
      <alignment/>
    </xf>
    <xf numFmtId="3" fontId="16" fillId="0" borderId="0" xfId="61" applyNumberFormat="1" applyFont="1" applyFill="1" applyBorder="1" applyAlignment="1">
      <alignment vertical="center"/>
      <protection/>
    </xf>
    <xf numFmtId="43" fontId="16" fillId="0" borderId="0" xfId="61" applyNumberFormat="1" applyFont="1" applyBorder="1" applyAlignment="1">
      <alignment/>
      <protection/>
    </xf>
    <xf numFmtId="43" fontId="0" fillId="0" borderId="0" xfId="61" applyNumberFormat="1" applyBorder="1" applyAlignment="1">
      <alignment/>
      <protection/>
    </xf>
    <xf numFmtId="3" fontId="23" fillId="0" borderId="0" xfId="61" applyNumberFormat="1" applyFont="1" applyBorder="1" applyAlignment="1">
      <alignment/>
      <protection/>
    </xf>
    <xf numFmtId="43" fontId="23" fillId="0" borderId="0" xfId="61" applyNumberFormat="1" applyFont="1" applyBorder="1" applyAlignment="1">
      <alignment/>
      <protection/>
    </xf>
    <xf numFmtId="43" fontId="3" fillId="0" borderId="0" xfId="61" applyNumberFormat="1" applyFont="1" applyBorder="1" applyAlignment="1">
      <alignment/>
      <protection/>
    </xf>
    <xf numFmtId="3" fontId="3" fillId="0" borderId="0" xfId="61" applyNumberFormat="1" applyFont="1" applyBorder="1" applyAlignment="1">
      <alignment/>
      <protection/>
    </xf>
    <xf numFmtId="3" fontId="35" fillId="0" borderId="0" xfId="61" applyNumberFormat="1" applyFont="1" applyBorder="1" applyAlignment="1">
      <alignment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/>
      <protection/>
    </xf>
    <xf numFmtId="44" fontId="3" fillId="0" borderId="0" xfId="45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left" vertical="center" indent="1"/>
      <protection/>
    </xf>
    <xf numFmtId="0" fontId="3" fillId="33" borderId="20" xfId="0" applyFont="1" applyFill="1" applyBorder="1" applyAlignment="1" applyProtection="1">
      <alignment horizontal="left" vertical="center" indent="1"/>
      <protection/>
    </xf>
    <xf numFmtId="41" fontId="6" fillId="35" borderId="0" xfId="0" applyNumberFormat="1" applyFont="1" applyFill="1" applyAlignment="1" applyProtection="1">
      <alignment/>
      <protection/>
    </xf>
    <xf numFmtId="41" fontId="5" fillId="35" borderId="0" xfId="0" applyNumberFormat="1" applyFont="1" applyFill="1" applyAlignment="1" applyProtection="1">
      <alignment/>
      <protection/>
    </xf>
    <xf numFmtId="43" fontId="16" fillId="34" borderId="20" xfId="61" applyNumberFormat="1" applyFont="1" applyFill="1" applyBorder="1" applyAlignment="1">
      <alignment vertical="center"/>
      <protection/>
    </xf>
    <xf numFmtId="43" fontId="16" fillId="0" borderId="7" xfId="61" applyNumberFormat="1" applyFont="1" applyBorder="1" applyAlignment="1">
      <alignment/>
      <protection/>
    </xf>
    <xf numFmtId="43" fontId="16" fillId="0" borderId="15" xfId="61" applyNumberFormat="1" applyFont="1" applyBorder="1" applyAlignment="1">
      <alignment/>
      <protection/>
    </xf>
    <xf numFmtId="41" fontId="4" fillId="0" borderId="21" xfId="61" applyNumberFormat="1" applyFont="1" applyBorder="1" applyAlignment="1">
      <alignment horizontal="right"/>
      <protection/>
    </xf>
    <xf numFmtId="41" fontId="4" fillId="0" borderId="0" xfId="61" applyNumberFormat="1" applyFont="1" applyBorder="1" applyAlignment="1">
      <alignment/>
      <protection/>
    </xf>
    <xf numFmtId="3" fontId="23" fillId="0" borderId="17" xfId="61" applyNumberFormat="1" applyFont="1" applyBorder="1" applyAlignment="1">
      <alignment/>
      <protection/>
    </xf>
    <xf numFmtId="37" fontId="23" fillId="0" borderId="0" xfId="61" applyNumberFormat="1" applyFont="1" applyBorder="1" applyAlignment="1">
      <alignment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41" fontId="6" fillId="35" borderId="0" xfId="0" applyNumberFormat="1" applyFont="1" applyFill="1" applyBorder="1" applyAlignment="1" applyProtection="1">
      <alignment horizontal="center" wrapText="1"/>
      <protection/>
    </xf>
    <xf numFmtId="41" fontId="5" fillId="35" borderId="0" xfId="0" applyNumberFormat="1" applyFont="1" applyFill="1" applyAlignment="1" applyProtection="1">
      <alignment vertical="center"/>
      <protection/>
    </xf>
    <xf numFmtId="41" fontId="6" fillId="35" borderId="0" xfId="0" applyNumberFormat="1" applyFont="1" applyFill="1" applyAlignment="1" applyProtection="1">
      <alignment vertical="center"/>
      <protection/>
    </xf>
    <xf numFmtId="41" fontId="11" fillId="35" borderId="0" xfId="0" applyNumberFormat="1" applyFont="1" applyFill="1" applyAlignment="1" applyProtection="1">
      <alignment/>
      <protection/>
    </xf>
    <xf numFmtId="0" fontId="16" fillId="0" borderId="17" xfId="0" applyFont="1" applyBorder="1" applyAlignment="1" applyProtection="1">
      <alignment horizontal="left"/>
      <protection/>
    </xf>
    <xf numFmtId="174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indent="1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 quotePrefix="1">
      <alignment horizontal="left" vertical="center" indent="1"/>
      <protection/>
    </xf>
    <xf numFmtId="0" fontId="3" fillId="33" borderId="0" xfId="0" applyFont="1" applyFill="1" applyBorder="1" applyAlignment="1" applyProtection="1">
      <alignment horizontal="left" vertical="center" indent="1"/>
      <protection/>
    </xf>
    <xf numFmtId="0" fontId="3" fillId="33" borderId="0" xfId="0" applyFon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3" borderId="7" xfId="0" applyFont="1" applyFill="1" applyBorder="1" applyAlignment="1" applyProtection="1">
      <alignment horizontal="left"/>
      <protection/>
    </xf>
    <xf numFmtId="0" fontId="0" fillId="33" borderId="7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0" fillId="33" borderId="15" xfId="0" applyFont="1" applyFill="1" applyBorder="1" applyAlignment="1" applyProtection="1">
      <alignment vertical="top"/>
      <protection/>
    </xf>
    <xf numFmtId="41" fontId="6" fillId="33" borderId="22" xfId="0" applyNumberFormat="1" applyFont="1" applyFill="1" applyBorder="1" applyAlignment="1" applyProtection="1">
      <alignment vertical="top"/>
      <protection/>
    </xf>
    <xf numFmtId="0" fontId="0" fillId="36" borderId="0" xfId="0" applyFont="1" applyFill="1" applyBorder="1" applyAlignment="1" applyProtection="1">
      <alignment horizontal="center" wrapText="1"/>
      <protection/>
    </xf>
    <xf numFmtId="41" fontId="5" fillId="36" borderId="0" xfId="0" applyNumberFormat="1" applyFont="1" applyFill="1" applyAlignment="1" applyProtection="1">
      <alignment/>
      <protection locked="0"/>
    </xf>
    <xf numFmtId="41" fontId="6" fillId="36" borderId="0" xfId="0" applyNumberFormat="1" applyFont="1" applyFill="1" applyAlignment="1" applyProtection="1">
      <alignment/>
      <protection/>
    </xf>
    <xf numFmtId="41" fontId="7" fillId="36" borderId="0" xfId="0" applyNumberFormat="1" applyFont="1" applyFill="1" applyAlignment="1" applyProtection="1">
      <alignment/>
      <protection/>
    </xf>
    <xf numFmtId="41" fontId="6" fillId="33" borderId="23" xfId="0" applyNumberFormat="1" applyFont="1" applyFill="1" applyBorder="1" applyAlignment="1" applyProtection="1">
      <alignment/>
      <protection/>
    </xf>
    <xf numFmtId="41" fontId="5" fillId="36" borderId="0" xfId="0" applyNumberFormat="1" applyFont="1" applyFill="1" applyAlignment="1" applyProtection="1">
      <alignment/>
      <protection/>
    </xf>
    <xf numFmtId="41" fontId="6" fillId="36" borderId="0" xfId="0" applyNumberFormat="1" applyFont="1" applyFill="1" applyAlignment="1" applyProtection="1">
      <alignment/>
      <protection locked="0"/>
    </xf>
    <xf numFmtId="41" fontId="5" fillId="36" borderId="0" xfId="0" applyNumberFormat="1" applyFont="1" applyFill="1" applyAlignment="1" applyProtection="1">
      <alignment vertical="center"/>
      <protection locked="0"/>
    </xf>
    <xf numFmtId="41" fontId="6" fillId="36" borderId="0" xfId="0" applyNumberFormat="1" applyFont="1" applyFill="1" applyAlignment="1" applyProtection="1">
      <alignment vertical="center"/>
      <protection locked="0"/>
    </xf>
    <xf numFmtId="41" fontId="11" fillId="36" borderId="0" xfId="0" applyNumberFormat="1" applyFont="1" applyFill="1" applyAlignment="1" applyProtection="1">
      <alignment/>
      <protection locked="0"/>
    </xf>
    <xf numFmtId="41" fontId="10" fillId="36" borderId="0" xfId="0" applyNumberFormat="1" applyFont="1" applyFill="1" applyAlignment="1" applyProtection="1">
      <alignment/>
      <protection/>
    </xf>
    <xf numFmtId="41" fontId="10" fillId="36" borderId="0" xfId="0" applyNumberFormat="1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41" fontId="5" fillId="36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left" vertical="top"/>
    </xf>
    <xf numFmtId="0" fontId="22" fillId="0" borderId="0" xfId="61" applyFont="1" applyBorder="1" applyAlignment="1" applyProtection="1">
      <alignment horizontal="left" vertical="top"/>
      <protection/>
    </xf>
    <xf numFmtId="0" fontId="18" fillId="0" borderId="0" xfId="61" applyFont="1" applyBorder="1" applyAlignment="1" applyProtection="1">
      <alignment horizontal="left" vertical="top"/>
      <protection/>
    </xf>
    <xf numFmtId="0" fontId="0" fillId="0" borderId="0" xfId="61" applyAlignment="1" applyProtection="1">
      <alignment horizontal="centerContinuous" vertical="top"/>
      <protection/>
    </xf>
    <xf numFmtId="0" fontId="17" fillId="0" borderId="0" xfId="61" applyFont="1" applyAlignment="1" applyProtection="1">
      <alignment horizontal="centerContinuous" vertical="top"/>
      <protection/>
    </xf>
    <xf numFmtId="0" fontId="0" fillId="0" borderId="0" xfId="61" applyProtection="1">
      <alignment vertical="top"/>
      <protection/>
    </xf>
    <xf numFmtId="0" fontId="19" fillId="0" borderId="0" xfId="61" applyFont="1" applyProtection="1">
      <alignment vertical="top"/>
      <protection/>
    </xf>
    <xf numFmtId="0" fontId="0" fillId="0" borderId="24" xfId="61" applyBorder="1" applyProtection="1">
      <alignment vertical="top"/>
      <protection/>
    </xf>
    <xf numFmtId="0" fontId="3" fillId="0" borderId="0" xfId="61" applyFont="1" applyProtection="1">
      <alignment vertical="top"/>
      <protection/>
    </xf>
    <xf numFmtId="0" fontId="0" fillId="0" borderId="0" xfId="61" applyBorder="1" applyProtection="1">
      <alignment vertical="top"/>
      <protection/>
    </xf>
    <xf numFmtId="0" fontId="3" fillId="0" borderId="0" xfId="61" applyFont="1" applyAlignment="1" applyProtection="1">
      <alignment horizontal="right" vertical="top"/>
      <protection/>
    </xf>
    <xf numFmtId="0" fontId="3" fillId="0" borderId="0" xfId="61" applyFont="1" applyAlignment="1" applyProtection="1">
      <alignment horizontal="center" vertical="top"/>
      <protection/>
    </xf>
    <xf numFmtId="0" fontId="20" fillId="0" borderId="0" xfId="61" applyFont="1" applyAlignment="1" applyProtection="1">
      <alignment horizontal="center" vertical="top"/>
      <protection/>
    </xf>
    <xf numFmtId="0" fontId="0" fillId="0" borderId="0" xfId="61" applyAlignment="1" applyProtection="1">
      <alignment horizontal="center" vertical="top"/>
      <protection/>
    </xf>
    <xf numFmtId="0" fontId="19" fillId="0" borderId="0" xfId="61" applyFont="1" applyAlignment="1" applyProtection="1">
      <alignment horizontal="left" vertical="top" indent="1"/>
      <protection/>
    </xf>
    <xf numFmtId="49" fontId="0" fillId="0" borderId="0" xfId="61" applyNumberFormat="1" applyBorder="1" applyProtection="1">
      <alignment vertical="top"/>
      <protection/>
    </xf>
    <xf numFmtId="0" fontId="22" fillId="0" borderId="0" xfId="61" applyFont="1" applyProtection="1">
      <alignment vertical="top"/>
      <protection/>
    </xf>
    <xf numFmtId="0" fontId="19" fillId="0" borderId="0" xfId="61" applyFont="1" applyBorder="1" applyProtection="1">
      <alignment vertical="top"/>
      <protection/>
    </xf>
    <xf numFmtId="0" fontId="3" fillId="0" borderId="0" xfId="61" applyFont="1" applyBorder="1" applyProtection="1">
      <alignment vertical="top"/>
      <protection/>
    </xf>
    <xf numFmtId="0" fontId="21" fillId="0" borderId="0" xfId="61" applyFont="1" applyProtection="1">
      <alignment vertical="top"/>
      <protection/>
    </xf>
    <xf numFmtId="0" fontId="23" fillId="0" borderId="13" xfId="0" applyFont="1" applyBorder="1" applyAlignment="1">
      <alignment horizontal="left" vertical="top"/>
    </xf>
    <xf numFmtId="0" fontId="23" fillId="0" borderId="13" xfId="0" applyFont="1" applyBorder="1" applyAlignment="1">
      <alignment horizontal="left"/>
    </xf>
    <xf numFmtId="41" fontId="39" fillId="0" borderId="0" xfId="61" applyNumberFormat="1" applyFont="1" applyBorder="1" applyAlignment="1">
      <alignment horizontal="right"/>
      <protection/>
    </xf>
    <xf numFmtId="0" fontId="0" fillId="0" borderId="25" xfId="0" applyBorder="1" applyAlignment="1" applyProtection="1">
      <alignment/>
      <protection/>
    </xf>
    <xf numFmtId="0" fontId="19" fillId="0" borderId="0" xfId="0" applyFont="1" applyBorder="1" applyAlignment="1" applyProtection="1">
      <alignment horizontal="right"/>
      <protection/>
    </xf>
    <xf numFmtId="42" fontId="3" fillId="0" borderId="0" xfId="61" applyNumberFormat="1" applyFont="1" applyBorder="1">
      <alignment vertical="top"/>
      <protection/>
    </xf>
    <xf numFmtId="3" fontId="23" fillId="0" borderId="7" xfId="61" applyNumberFormat="1" applyFont="1" applyBorder="1" applyAlignment="1">
      <alignment horizontal="left"/>
      <protection/>
    </xf>
    <xf numFmtId="3" fontId="23" fillId="0" borderId="15" xfId="61" applyNumberFormat="1" applyFont="1" applyBorder="1" applyAlignment="1">
      <alignment horizontal="center"/>
      <protection/>
    </xf>
    <xf numFmtId="43" fontId="16" fillId="0" borderId="21" xfId="61" applyNumberFormat="1" applyFont="1" applyBorder="1" applyAlignment="1">
      <alignment/>
      <protection/>
    </xf>
    <xf numFmtId="0" fontId="0" fillId="0" borderId="0" xfId="61" applyBorder="1">
      <alignment vertical="top"/>
      <protection/>
    </xf>
    <xf numFmtId="0" fontId="11" fillId="0" borderId="0" xfId="0" applyFont="1" applyBorder="1" applyAlignment="1">
      <alignment horizontal="left"/>
    </xf>
    <xf numFmtId="0" fontId="0" fillId="0" borderId="0" xfId="61" applyAlignment="1">
      <alignment horizontal="center" vertical="top"/>
      <protection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3" fontId="16" fillId="0" borderId="13" xfId="61" applyNumberFormat="1" applyFont="1" applyBorder="1" applyAlignment="1">
      <alignment horizontal="center"/>
      <protection/>
    </xf>
    <xf numFmtId="3" fontId="16" fillId="0" borderId="0" xfId="61" applyNumberFormat="1" applyFont="1" applyAlignment="1">
      <alignment horizontal="center"/>
      <protection/>
    </xf>
    <xf numFmtId="3" fontId="16" fillId="34" borderId="20" xfId="61" applyNumberFormat="1" applyFont="1" applyFill="1" applyBorder="1" applyAlignment="1">
      <alignment horizontal="center" vertical="center"/>
      <protection/>
    </xf>
    <xf numFmtId="3" fontId="16" fillId="0" borderId="7" xfId="61" applyNumberFormat="1" applyFont="1" applyBorder="1" applyAlignment="1">
      <alignment horizontal="center"/>
      <protection/>
    </xf>
    <xf numFmtId="41" fontId="4" fillId="0" borderId="21" xfId="61" applyNumberFormat="1" applyFont="1" applyBorder="1" applyAlignment="1">
      <alignment horizontal="center"/>
      <protection/>
    </xf>
    <xf numFmtId="43" fontId="16" fillId="34" borderId="20" xfId="61" applyNumberFormat="1" applyFont="1" applyFill="1" applyBorder="1" applyAlignment="1">
      <alignment horizontal="center" vertical="center"/>
      <protection/>
    </xf>
    <xf numFmtId="43" fontId="16" fillId="0" borderId="7" xfId="61" applyNumberFormat="1" applyFont="1" applyBorder="1" applyAlignment="1">
      <alignment horizontal="center"/>
      <protection/>
    </xf>
    <xf numFmtId="43" fontId="16" fillId="0" borderId="15" xfId="61" applyNumberFormat="1" applyFont="1" applyBorder="1" applyAlignment="1">
      <alignment horizontal="center"/>
      <protection/>
    </xf>
    <xf numFmtId="3" fontId="16" fillId="0" borderId="0" xfId="61" applyNumberFormat="1" applyFont="1" applyFill="1" applyBorder="1" applyAlignment="1">
      <alignment horizontal="center" vertical="center"/>
      <protection/>
    </xf>
    <xf numFmtId="43" fontId="3" fillId="0" borderId="0" xfId="61" applyNumberFormat="1" applyFont="1" applyBorder="1" applyAlignment="1">
      <alignment horizontal="center"/>
      <protection/>
    </xf>
    <xf numFmtId="43" fontId="0" fillId="0" borderId="0" xfId="61" applyNumberFormat="1" applyBorder="1" applyAlignment="1">
      <alignment horizontal="center"/>
      <protection/>
    </xf>
    <xf numFmtId="43" fontId="23" fillId="0" borderId="0" xfId="61" applyNumberFormat="1" applyFont="1" applyBorder="1" applyAlignment="1">
      <alignment horizontal="center"/>
      <protection/>
    </xf>
    <xf numFmtId="3" fontId="16" fillId="0" borderId="0" xfId="61" applyNumberFormat="1" applyFont="1" applyBorder="1" applyAlignment="1">
      <alignment horizontal="center"/>
      <protection/>
    </xf>
    <xf numFmtId="3" fontId="0" fillId="0" borderId="0" xfId="61" applyNumberFormat="1" applyBorder="1" applyAlignment="1">
      <alignment horizontal="center"/>
      <protection/>
    </xf>
    <xf numFmtId="3" fontId="0" fillId="0" borderId="0" xfId="61" applyNumberFormat="1" applyFont="1" applyBorder="1" applyAlignment="1">
      <alignment horizontal="center"/>
      <protection/>
    </xf>
    <xf numFmtId="0" fontId="42" fillId="0" borderId="0" xfId="0" applyFont="1" applyAlignment="1" applyProtection="1" quotePrefix="1">
      <alignment horizontal="right"/>
      <protection locked="0"/>
    </xf>
    <xf numFmtId="41" fontId="10" fillId="35" borderId="0" xfId="0" applyNumberFormat="1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26" xfId="0" applyFont="1" applyBorder="1" applyAlignment="1" applyProtection="1">
      <alignment horizontal="left" indent="1"/>
      <protection/>
    </xf>
    <xf numFmtId="0" fontId="4" fillId="0" borderId="27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left" vertical="center" indent="1"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wrapText="1" indent="1"/>
      <protection/>
    </xf>
    <xf numFmtId="0" fontId="0" fillId="0" borderId="1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4" fillId="0" borderId="8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12" fillId="0" borderId="8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indent="1"/>
      <protection/>
    </xf>
    <xf numFmtId="0" fontId="12" fillId="0" borderId="0" xfId="0" applyFont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12" fillId="0" borderId="8" xfId="0" applyFont="1" applyBorder="1" applyAlignment="1" applyProtection="1">
      <alignment horizontal="left" indent="1"/>
      <protection/>
    </xf>
    <xf numFmtId="0" fontId="32" fillId="0" borderId="8" xfId="0" applyFont="1" applyBorder="1" applyAlignment="1" applyProtection="1">
      <alignment horizontal="right" vertical="center" indent="1"/>
      <protection/>
    </xf>
    <xf numFmtId="0" fontId="3" fillId="0" borderId="28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32" fillId="0" borderId="8" xfId="0" applyFont="1" applyBorder="1" applyAlignment="1" applyProtection="1">
      <alignment horizontal="right" indent="1"/>
      <protection/>
    </xf>
    <xf numFmtId="0" fontId="32" fillId="0" borderId="0" xfId="0" applyFont="1" applyBorder="1" applyAlignment="1" applyProtection="1">
      <alignment horizontal="right" inden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41" fontId="6" fillId="37" borderId="20" xfId="0" applyNumberFormat="1" applyFont="1" applyFill="1" applyBorder="1" applyAlignment="1" applyProtection="1">
      <alignment/>
      <protection/>
    </xf>
    <xf numFmtId="41" fontId="6" fillId="37" borderId="7" xfId="0" applyNumberFormat="1" applyFont="1" applyFill="1" applyBorder="1" applyAlignment="1" applyProtection="1">
      <alignment/>
      <protection/>
    </xf>
    <xf numFmtId="41" fontId="6" fillId="37" borderId="15" xfId="0" applyNumberFormat="1" applyFont="1" applyFill="1" applyBorder="1" applyAlignment="1" applyProtection="1">
      <alignment vertical="top"/>
      <protection/>
    </xf>
    <xf numFmtId="43" fontId="16" fillId="38" borderId="30" xfId="61" applyNumberFormat="1" applyFont="1" applyFill="1" applyBorder="1" applyAlignment="1">
      <alignment horizontal="right"/>
      <protection/>
    </xf>
    <xf numFmtId="42" fontId="23" fillId="38" borderId="31" xfId="61" applyNumberFormat="1" applyFont="1" applyFill="1" applyBorder="1" applyAlignment="1">
      <alignment horizontal="right"/>
      <protection/>
    </xf>
    <xf numFmtId="3" fontId="16" fillId="0" borderId="30" xfId="61" applyNumberFormat="1" applyFont="1" applyBorder="1" applyAlignment="1">
      <alignment/>
      <protection/>
    </xf>
    <xf numFmtId="43" fontId="16" fillId="38" borderId="32" xfId="61" applyNumberFormat="1" applyFont="1" applyFill="1" applyBorder="1" applyAlignment="1">
      <alignment horizontal="right"/>
      <protection/>
    </xf>
    <xf numFmtId="42" fontId="3" fillId="38" borderId="30" xfId="61" applyNumberFormat="1" applyFont="1" applyFill="1" applyBorder="1">
      <alignment vertical="top"/>
      <protection/>
    </xf>
    <xf numFmtId="42" fontId="3" fillId="38" borderId="33" xfId="61" applyNumberFormat="1" applyFont="1" applyFill="1" applyBorder="1">
      <alignment vertical="top"/>
      <protection/>
    </xf>
    <xf numFmtId="3" fontId="0" fillId="0" borderId="13" xfId="61" applyNumberFormat="1" applyBorder="1" applyAlignment="1" applyProtection="1">
      <alignment vertical="center"/>
      <protection locked="0"/>
    </xf>
    <xf numFmtId="3" fontId="16" fillId="0" borderId="13" xfId="61" applyNumberFormat="1" applyFont="1" applyBorder="1" applyAlignment="1" applyProtection="1">
      <alignment horizontal="center" vertical="center"/>
      <protection locked="0"/>
    </xf>
    <xf numFmtId="0" fontId="0" fillId="0" borderId="13" xfId="61" applyBorder="1" applyAlignment="1" applyProtection="1">
      <alignment vertical="center"/>
      <protection locked="0"/>
    </xf>
    <xf numFmtId="43" fontId="16" fillId="38" borderId="0" xfId="61" applyNumberFormat="1" applyFont="1" applyFill="1" applyBorder="1" applyAlignment="1">
      <alignment horizontal="center"/>
      <protection/>
    </xf>
    <xf numFmtId="3" fontId="23" fillId="0" borderId="34" xfId="61" applyNumberFormat="1" applyFont="1" applyBorder="1" applyAlignment="1">
      <alignment horizontal="left"/>
      <protection/>
    </xf>
    <xf numFmtId="3" fontId="23" fillId="0" borderId="0" xfId="61" applyNumberFormat="1" applyFont="1" applyBorder="1" applyAlignment="1" quotePrefix="1">
      <alignment horizontal="center"/>
      <protection/>
    </xf>
    <xf numFmtId="0" fontId="3" fillId="0" borderId="0" xfId="61" applyFont="1" applyBorder="1">
      <alignment vertical="top"/>
      <protection/>
    </xf>
    <xf numFmtId="0" fontId="23" fillId="0" borderId="35" xfId="61" applyFont="1" applyBorder="1" applyAlignment="1">
      <alignment horizontal="center" vertical="top"/>
      <protection/>
    </xf>
    <xf numFmtId="0" fontId="3" fillId="0" borderId="22" xfId="61" applyFont="1" applyBorder="1" applyAlignment="1">
      <alignment vertical="top"/>
      <protection/>
    </xf>
    <xf numFmtId="3" fontId="16" fillId="34" borderId="23" xfId="61" applyNumberFormat="1" applyFont="1" applyFill="1" applyBorder="1" applyAlignment="1">
      <alignment vertical="center"/>
      <protection/>
    </xf>
    <xf numFmtId="3" fontId="16" fillId="0" borderId="34" xfId="61" applyNumberFormat="1" applyFont="1" applyBorder="1" applyAlignment="1">
      <alignment/>
      <protection/>
    </xf>
    <xf numFmtId="41" fontId="39" fillId="38" borderId="0" xfId="61" applyNumberFormat="1" applyFont="1" applyFill="1" applyBorder="1" applyAlignment="1">
      <alignment horizontal="right"/>
      <protection/>
    </xf>
    <xf numFmtId="41" fontId="39" fillId="38" borderId="0" xfId="61" applyNumberFormat="1" applyFont="1" applyFill="1" applyBorder="1" applyAlignment="1">
      <alignment horizontal="center"/>
      <protection/>
    </xf>
    <xf numFmtId="43" fontId="16" fillId="38" borderId="0" xfId="61" applyNumberFormat="1" applyFont="1" applyFill="1" applyBorder="1" applyAlignment="1">
      <alignment/>
      <protection/>
    </xf>
    <xf numFmtId="3" fontId="16" fillId="0" borderId="35" xfId="61" applyNumberFormat="1" applyFont="1" applyBorder="1" applyAlignment="1">
      <alignment/>
      <protection/>
    </xf>
    <xf numFmtId="173" fontId="23" fillId="0" borderId="35" xfId="61" applyNumberFormat="1" applyFont="1" applyBorder="1" applyAlignment="1">
      <alignment/>
      <protection/>
    </xf>
    <xf numFmtId="173" fontId="16" fillId="0" borderId="35" xfId="61" applyNumberFormat="1" applyFont="1" applyBorder="1" applyAlignment="1">
      <alignment/>
      <protection/>
    </xf>
    <xf numFmtId="37" fontId="16" fillId="0" borderId="0" xfId="61" applyNumberFormat="1" applyFont="1" applyBorder="1" applyAlignment="1">
      <alignment horizontal="right"/>
      <protection/>
    </xf>
    <xf numFmtId="43" fontId="16" fillId="38" borderId="0" xfId="61" applyNumberFormat="1" applyFont="1" applyFill="1" applyBorder="1" applyAlignment="1">
      <alignment horizontal="right"/>
      <protection/>
    </xf>
    <xf numFmtId="43" fontId="16" fillId="39" borderId="0" xfId="61" applyNumberFormat="1" applyFont="1" applyFill="1" applyBorder="1" applyAlignment="1">
      <alignment horizontal="center"/>
      <protection/>
    </xf>
    <xf numFmtId="37" fontId="16" fillId="0" borderId="0" xfId="61" applyNumberFormat="1" applyFont="1" applyBorder="1" applyAlignment="1">
      <alignment horizontal="center"/>
      <protection/>
    </xf>
    <xf numFmtId="3" fontId="16" fillId="0" borderId="35" xfId="61" applyNumberFormat="1" applyFont="1" applyBorder="1" applyAlignment="1">
      <alignment horizontal="center"/>
      <protection/>
    </xf>
    <xf numFmtId="37" fontId="23" fillId="0" borderId="0" xfId="61" applyNumberFormat="1" applyFont="1" applyBorder="1" applyAlignment="1">
      <alignment horizontal="right"/>
      <protection/>
    </xf>
    <xf numFmtId="5" fontId="23" fillId="0" borderId="35" xfId="61" applyNumberFormat="1" applyFont="1" applyBorder="1" applyAlignment="1">
      <alignment horizontal="right"/>
      <protection/>
    </xf>
    <xf numFmtId="5" fontId="16" fillId="0" borderId="35" xfId="61" applyNumberFormat="1" applyFont="1" applyBorder="1" applyAlignment="1">
      <alignment horizontal="right"/>
      <protection/>
    </xf>
    <xf numFmtId="3" fontId="16" fillId="0" borderId="22" xfId="61" applyNumberFormat="1" applyFont="1" applyBorder="1" applyAlignment="1">
      <alignment/>
      <protection/>
    </xf>
    <xf numFmtId="3" fontId="23" fillId="0" borderId="17" xfId="61" applyNumberFormat="1" applyFont="1" applyFill="1" applyBorder="1" applyAlignment="1">
      <alignment vertical="center"/>
      <protection/>
    </xf>
    <xf numFmtId="43" fontId="0" fillId="0" borderId="0" xfId="61" applyNumberFormat="1" applyBorder="1">
      <alignment vertical="top"/>
      <protection/>
    </xf>
    <xf numFmtId="0" fontId="0" fillId="0" borderId="35" xfId="61" applyBorder="1">
      <alignment vertical="top"/>
      <protection/>
    </xf>
    <xf numFmtId="42" fontId="3" fillId="0" borderId="0" xfId="61" applyNumberFormat="1" applyFont="1" applyBorder="1" applyProtection="1">
      <alignment vertical="top"/>
      <protection locked="0"/>
    </xf>
    <xf numFmtId="0" fontId="3" fillId="0" borderId="35" xfId="61" applyFont="1" applyBorder="1">
      <alignment vertical="top"/>
      <protection/>
    </xf>
    <xf numFmtId="0" fontId="34" fillId="0" borderId="17" xfId="61" applyFont="1" applyBorder="1" applyAlignment="1">
      <alignment horizontal="left" vertical="top" indent="1"/>
      <protection/>
    </xf>
    <xf numFmtId="41" fontId="0" fillId="0" borderId="0" xfId="61" applyNumberFormat="1" applyBorder="1">
      <alignment vertical="top"/>
      <protection/>
    </xf>
    <xf numFmtId="41" fontId="0" fillId="0" borderId="0" xfId="61" applyNumberFormat="1" applyBorder="1" applyProtection="1">
      <alignment vertical="top"/>
      <protection locked="0"/>
    </xf>
    <xf numFmtId="41" fontId="0" fillId="38" borderId="0" xfId="61" applyNumberFormat="1" applyFill="1" applyBorder="1">
      <alignment vertical="top"/>
      <protection/>
    </xf>
    <xf numFmtId="0" fontId="0" fillId="0" borderId="17" xfId="61" applyBorder="1">
      <alignment vertical="top"/>
      <protection/>
    </xf>
    <xf numFmtId="3" fontId="23" fillId="0" borderId="17" xfId="61" applyNumberFormat="1" applyFont="1" applyBorder="1" applyAlignment="1" applyProtection="1">
      <alignment vertical="center"/>
      <protection locked="0"/>
    </xf>
    <xf numFmtId="0" fontId="23" fillId="0" borderId="17" xfId="61" applyFont="1" applyBorder="1" applyProtection="1">
      <alignment vertical="top"/>
      <protection locked="0"/>
    </xf>
    <xf numFmtId="0" fontId="23" fillId="0" borderId="17" xfId="61" applyFont="1" applyBorder="1" applyAlignment="1" applyProtection="1">
      <alignment vertical="center"/>
      <protection locked="0"/>
    </xf>
    <xf numFmtId="3" fontId="23" fillId="0" borderId="17" xfId="61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33" borderId="20" xfId="0" applyFont="1" applyFill="1" applyBorder="1" applyAlignment="1" applyProtection="1">
      <alignment horizontal="center" wrapText="1"/>
      <protection/>
    </xf>
    <xf numFmtId="0" fontId="3" fillId="33" borderId="23" xfId="0" applyFont="1" applyFill="1" applyBorder="1" applyAlignment="1" applyProtection="1">
      <alignment horizontal="center" wrapText="1"/>
      <protection/>
    </xf>
    <xf numFmtId="41" fontId="5" fillId="0" borderId="0" xfId="0" applyNumberFormat="1" applyFont="1" applyBorder="1" applyAlignment="1" applyProtection="1">
      <alignment/>
      <protection/>
    </xf>
    <xf numFmtId="41" fontId="10" fillId="35" borderId="0" xfId="0" applyNumberFormat="1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41" fontId="5" fillId="35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41" fontId="5" fillId="35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41" fontId="5" fillId="36" borderId="0" xfId="0" applyNumberFormat="1" applyFont="1" applyFill="1" applyAlignment="1" applyProtection="1">
      <alignment wrapText="1"/>
      <protection/>
    </xf>
    <xf numFmtId="41" fontId="7" fillId="36" borderId="0" xfId="0" applyNumberFormat="1" applyFont="1" applyFill="1" applyAlignment="1" applyProtection="1">
      <alignment/>
      <protection locked="0"/>
    </xf>
    <xf numFmtId="0" fontId="0" fillId="36" borderId="0" xfId="0" applyFont="1" applyFill="1" applyBorder="1" applyAlignment="1" applyProtection="1">
      <alignment horizontal="center" wrapText="1"/>
      <protection locked="0"/>
    </xf>
    <xf numFmtId="41" fontId="6" fillId="36" borderId="0" xfId="0" applyNumberFormat="1" applyFont="1" applyFill="1" applyBorder="1" applyAlignment="1" applyProtection="1">
      <alignment horizontal="center" wrapText="1"/>
      <protection locked="0"/>
    </xf>
    <xf numFmtId="41" fontId="6" fillId="33" borderId="23" xfId="0" applyNumberFormat="1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 horizontal="center" wrapText="1"/>
      <protection locked="0"/>
    </xf>
    <xf numFmtId="41" fontId="6" fillId="33" borderId="0" xfId="0" applyNumberFormat="1" applyFont="1" applyFill="1" applyBorder="1" applyAlignment="1" applyProtection="1">
      <alignment/>
      <protection locked="0"/>
    </xf>
    <xf numFmtId="41" fontId="10" fillId="36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41" fontId="6" fillId="33" borderId="23" xfId="0" applyNumberFormat="1" applyFont="1" applyFill="1" applyBorder="1" applyAlignment="1" applyProtection="1">
      <alignment/>
      <protection locked="0"/>
    </xf>
    <xf numFmtId="41" fontId="6" fillId="33" borderId="34" xfId="0" applyNumberFormat="1" applyFont="1" applyFill="1" applyBorder="1" applyAlignment="1" applyProtection="1">
      <alignment/>
      <protection locked="0"/>
    </xf>
    <xf numFmtId="0" fontId="3" fillId="40" borderId="0" xfId="0" applyFont="1" applyFill="1" applyBorder="1" applyAlignment="1" applyProtection="1">
      <alignment vertical="center"/>
      <protection/>
    </xf>
    <xf numFmtId="0" fontId="0" fillId="40" borderId="0" xfId="0" applyFont="1" applyFill="1" applyAlignment="1" applyProtection="1">
      <alignment/>
      <protection/>
    </xf>
    <xf numFmtId="0" fontId="3" fillId="40" borderId="0" xfId="0" applyFont="1" applyFill="1" applyBorder="1" applyAlignment="1" applyProtection="1">
      <alignment horizontal="center" wrapText="1"/>
      <protection/>
    </xf>
    <xf numFmtId="0" fontId="3" fillId="40" borderId="0" xfId="0" applyFont="1" applyFill="1" applyAlignment="1" applyProtection="1">
      <alignment horizontal="left" vertical="center" indent="1"/>
      <protection/>
    </xf>
    <xf numFmtId="0" fontId="3" fillId="40" borderId="0" xfId="0" applyFont="1" applyFill="1" applyAlignment="1" applyProtection="1">
      <alignment horizontal="left"/>
      <protection/>
    </xf>
    <xf numFmtId="0" fontId="3" fillId="40" borderId="0" xfId="0" applyFont="1" applyFill="1" applyAlignment="1" applyProtection="1">
      <alignment/>
      <protection/>
    </xf>
    <xf numFmtId="0" fontId="3" fillId="40" borderId="0" xfId="0" applyFont="1" applyFill="1" applyAlignment="1" applyProtection="1">
      <alignment horizontal="left" vertical="center" indent="2"/>
      <protection/>
    </xf>
    <xf numFmtId="0" fontId="3" fillId="40" borderId="0" xfId="0" applyFont="1" applyFill="1" applyAlignment="1" applyProtection="1">
      <alignment horizontal="left" indent="2"/>
      <protection/>
    </xf>
    <xf numFmtId="0" fontId="3" fillId="40" borderId="0" xfId="0" applyFont="1" applyFill="1" applyAlignment="1" applyProtection="1">
      <alignment vertical="center"/>
      <protection/>
    </xf>
    <xf numFmtId="0" fontId="3" fillId="40" borderId="0" xfId="0" applyFont="1" applyFill="1" applyBorder="1" applyAlignment="1" applyProtection="1">
      <alignment horizontal="left" indent="1"/>
      <protection/>
    </xf>
    <xf numFmtId="0" fontId="3" fillId="40" borderId="0" xfId="0" applyFont="1" applyFill="1" applyBorder="1" applyAlignment="1" applyProtection="1">
      <alignment horizontal="left"/>
      <protection/>
    </xf>
    <xf numFmtId="0" fontId="3" fillId="40" borderId="0" xfId="0" applyFont="1" applyFill="1" applyBorder="1" applyAlignment="1" applyProtection="1">
      <alignment/>
      <protection/>
    </xf>
    <xf numFmtId="0" fontId="3" fillId="40" borderId="0" xfId="0" applyFont="1" applyFill="1" applyBorder="1" applyAlignment="1" applyProtection="1" quotePrefix="1">
      <alignment horizontal="left" vertical="center" indent="1"/>
      <protection/>
    </xf>
    <xf numFmtId="0" fontId="3" fillId="40" borderId="0" xfId="0" applyFont="1" applyFill="1" applyBorder="1" applyAlignment="1" applyProtection="1">
      <alignment horizontal="left" vertical="center" indent="1"/>
      <protection/>
    </xf>
    <xf numFmtId="0" fontId="3" fillId="40" borderId="0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36" xfId="0" applyNumberFormat="1" applyFont="1" applyFill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3" fillId="41" borderId="36" xfId="0" applyNumberFormat="1" applyFont="1" applyFill="1" applyBorder="1" applyAlignment="1" applyProtection="1">
      <alignment horizontal="center" vertical="center"/>
      <protection/>
    </xf>
    <xf numFmtId="0" fontId="3" fillId="41" borderId="14" xfId="0" applyNumberFormat="1" applyFont="1" applyFill="1" applyBorder="1" applyAlignment="1" applyProtection="1">
      <alignment horizontal="center" vertical="center"/>
      <protection/>
    </xf>
    <xf numFmtId="0" fontId="3" fillId="41" borderId="37" xfId="0" applyNumberFormat="1" applyFont="1" applyFill="1" applyBorder="1" applyAlignment="1" applyProtection="1">
      <alignment horizontal="center" vertical="center" wrapText="1"/>
      <protection/>
    </xf>
    <xf numFmtId="0" fontId="3" fillId="41" borderId="37" xfId="0" applyNumberFormat="1" applyFont="1" applyFill="1" applyBorder="1" applyAlignment="1" applyProtection="1">
      <alignment horizontal="center" vertical="center"/>
      <protection/>
    </xf>
    <xf numFmtId="0" fontId="3" fillId="41" borderId="3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41" borderId="38" xfId="0" applyNumberFormat="1" applyFont="1" applyFill="1" applyBorder="1" applyAlignment="1" applyProtection="1">
      <alignment vertical="center"/>
      <protection/>
    </xf>
    <xf numFmtId="0" fontId="0" fillId="41" borderId="38" xfId="0" applyNumberFormat="1" applyFont="1" applyFill="1" applyBorder="1" applyAlignment="1" applyProtection="1">
      <alignment vertical="center"/>
      <protection/>
    </xf>
    <xf numFmtId="0" fontId="0" fillId="41" borderId="36" xfId="0" applyNumberFormat="1" applyFont="1" applyFill="1" applyBorder="1" applyAlignment="1" applyProtection="1">
      <alignment vertical="center"/>
      <protection/>
    </xf>
    <xf numFmtId="0" fontId="0" fillId="41" borderId="39" xfId="0" applyNumberFormat="1" applyFont="1" applyFill="1" applyBorder="1" applyAlignment="1" applyProtection="1">
      <alignment vertical="center" wrapText="1"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41" borderId="38" xfId="0" applyNumberFormat="1" applyFont="1" applyFill="1" applyBorder="1" applyAlignment="1" applyProtection="1">
      <alignment vertical="center" wrapText="1"/>
      <protection/>
    </xf>
    <xf numFmtId="0" fontId="0" fillId="0" borderId="38" xfId="0" applyNumberFormat="1" applyFont="1" applyFill="1" applyBorder="1" applyAlignment="1" applyProtection="1">
      <alignment vertical="center" wrapText="1"/>
      <protection/>
    </xf>
    <xf numFmtId="0" fontId="0" fillId="0" borderId="38" xfId="0" applyNumberFormat="1" applyFont="1" applyFill="1" applyBorder="1" applyAlignment="1">
      <alignment vertical="center" wrapText="1"/>
    </xf>
    <xf numFmtId="0" fontId="0" fillId="41" borderId="38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3" fillId="41" borderId="38" xfId="0" applyNumberFormat="1" applyFont="1" applyFill="1" applyBorder="1" applyAlignment="1" applyProtection="1">
      <alignment horizontal="left" vertical="center"/>
      <protection/>
    </xf>
    <xf numFmtId="0" fontId="0" fillId="41" borderId="38" xfId="0" applyNumberFormat="1" applyFont="1" applyFill="1" applyBorder="1" applyAlignment="1" applyProtection="1">
      <alignment horizontal="left" vertical="center"/>
      <protection/>
    </xf>
    <xf numFmtId="0" fontId="0" fillId="41" borderId="38" xfId="0" applyNumberFormat="1" applyFont="1" applyFill="1" applyBorder="1" applyAlignment="1">
      <alignment vertical="center"/>
    </xf>
    <xf numFmtId="0" fontId="3" fillId="41" borderId="38" xfId="0" applyNumberFormat="1" applyFont="1" applyFill="1" applyBorder="1" applyAlignment="1" applyProtection="1">
      <alignment vertical="center" wrapText="1"/>
      <protection/>
    </xf>
    <xf numFmtId="0" fontId="0" fillId="0" borderId="38" xfId="0" applyNumberFormat="1" applyFont="1" applyFill="1" applyBorder="1" applyAlignment="1" applyProtection="1">
      <alignment horizontal="left" vertical="center"/>
      <protection/>
    </xf>
    <xf numFmtId="0" fontId="0" fillId="0" borderId="37" xfId="0" applyNumberFormat="1" applyFont="1" applyFill="1" applyBorder="1" applyAlignment="1" applyProtection="1">
      <alignment vertical="center" wrapText="1"/>
      <protection/>
    </xf>
    <xf numFmtId="0" fontId="3" fillId="41" borderId="38" xfId="0" applyNumberFormat="1" applyFont="1" applyFill="1" applyBorder="1" applyAlignment="1">
      <alignment vertical="center" wrapText="1"/>
    </xf>
    <xf numFmtId="0" fontId="0" fillId="41" borderId="37" xfId="0" applyNumberFormat="1" applyFont="1" applyFill="1" applyBorder="1" applyAlignment="1" applyProtection="1">
      <alignment vertical="center" wrapText="1"/>
      <protection/>
    </xf>
    <xf numFmtId="0" fontId="0" fillId="0" borderId="38" xfId="0" applyNumberFormat="1" applyFont="1" applyFill="1" applyBorder="1" applyAlignment="1">
      <alignment vertical="center"/>
    </xf>
    <xf numFmtId="0" fontId="0" fillId="41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38" xfId="0" applyNumberFormat="1" applyFont="1" applyFill="1" applyBorder="1" applyAlignment="1" applyProtection="1">
      <alignment horizontal="left" vertical="center" wrapText="1"/>
      <protection/>
    </xf>
    <xf numFmtId="0" fontId="3" fillId="41" borderId="36" xfId="0" applyNumberFormat="1" applyFont="1" applyFill="1" applyBorder="1" applyAlignment="1" applyProtection="1">
      <alignment vertical="center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vertical="center" wrapText="1"/>
      <protection/>
    </xf>
    <xf numFmtId="0" fontId="0" fillId="0" borderId="36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horizontal="left" vertical="center" indent="2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29" fillId="0" borderId="24" xfId="61" applyNumberFormat="1" applyFont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41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 locked="0"/>
    </xf>
    <xf numFmtId="44" fontId="3" fillId="35" borderId="10" xfId="45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172" fontId="50" fillId="0" borderId="24" xfId="61" applyNumberFormat="1" applyFont="1" applyBorder="1" applyAlignment="1" applyProtection="1">
      <alignment horizontal="center" vertical="top"/>
      <protection locked="0"/>
    </xf>
    <xf numFmtId="0" fontId="50" fillId="0" borderId="0" xfId="61" applyFont="1" applyProtection="1">
      <alignment vertical="top"/>
      <protection/>
    </xf>
    <xf numFmtId="0" fontId="50" fillId="0" borderId="0" xfId="61" applyFont="1" applyAlignment="1" applyProtection="1">
      <alignment horizontal="center" vertical="top"/>
      <protection/>
    </xf>
    <xf numFmtId="41" fontId="5" fillId="0" borderId="0" xfId="0" applyNumberFormat="1" applyFont="1" applyAlignment="1" applyProtection="1">
      <alignment wrapText="1"/>
      <protection locked="0"/>
    </xf>
    <xf numFmtId="41" fontId="6" fillId="0" borderId="0" xfId="0" applyNumberFormat="1" applyFont="1" applyAlignment="1" applyProtection="1">
      <alignment wrapText="1"/>
      <protection/>
    </xf>
    <xf numFmtId="41" fontId="7" fillId="0" borderId="0" xfId="0" applyNumberFormat="1" applyFont="1" applyAlignment="1" applyProtection="1">
      <alignment wrapText="1"/>
      <protection/>
    </xf>
    <xf numFmtId="41" fontId="5" fillId="0" borderId="0" xfId="0" applyNumberFormat="1" applyFont="1" applyAlignment="1" applyProtection="1">
      <alignment wrapText="1"/>
      <protection/>
    </xf>
    <xf numFmtId="41" fontId="10" fillId="0" borderId="0" xfId="0" applyNumberFormat="1" applyFont="1" applyAlignment="1" applyProtection="1">
      <alignment wrapText="1"/>
      <protection/>
    </xf>
    <xf numFmtId="41" fontId="6" fillId="33" borderId="0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33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 wrapText="1"/>
      <protection/>
    </xf>
    <xf numFmtId="41" fontId="7" fillId="0" borderId="0" xfId="0" applyNumberFormat="1" applyFont="1" applyAlignment="1" applyProtection="1">
      <alignment wrapText="1"/>
      <protection locked="0"/>
    </xf>
    <xf numFmtId="41" fontId="6" fillId="33" borderId="0" xfId="0" applyNumberFormat="1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 locked="0"/>
    </xf>
    <xf numFmtId="41" fontId="11" fillId="0" borderId="0" xfId="0" applyNumberFormat="1" applyFont="1" applyAlignment="1" applyProtection="1">
      <alignment wrapText="1"/>
      <protection/>
    </xf>
    <xf numFmtId="41" fontId="10" fillId="0" borderId="0" xfId="0" applyNumberFormat="1" applyFont="1" applyFill="1" applyAlignment="1" applyProtection="1">
      <alignment wrapText="1"/>
      <protection/>
    </xf>
    <xf numFmtId="41" fontId="10" fillId="0" borderId="11" xfId="0" applyNumberFormat="1" applyFont="1" applyFill="1" applyBorder="1" applyAlignment="1" applyProtection="1">
      <alignment wrapText="1"/>
      <protection/>
    </xf>
    <xf numFmtId="41" fontId="6" fillId="33" borderId="0" xfId="0" applyNumberFormat="1" applyFont="1" applyFill="1" applyBorder="1" applyAlignment="1" applyProtection="1">
      <alignment vertical="center" wrapText="1"/>
      <protection/>
    </xf>
    <xf numFmtId="41" fontId="5" fillId="33" borderId="0" xfId="0" applyNumberFormat="1" applyFont="1" applyFill="1" applyAlignment="1" applyProtection="1">
      <alignment vertical="center" wrapText="1"/>
      <protection/>
    </xf>
    <xf numFmtId="41" fontId="5" fillId="0" borderId="0" xfId="0" applyNumberFormat="1" applyFont="1" applyFill="1" applyAlignment="1" applyProtection="1">
      <alignment vertical="center" wrapText="1"/>
      <protection/>
    </xf>
    <xf numFmtId="41" fontId="10" fillId="33" borderId="0" xfId="0" applyNumberFormat="1" applyFont="1" applyFill="1" applyBorder="1" applyAlignment="1" applyProtection="1">
      <alignment vertical="center" wrapText="1"/>
      <protection/>
    </xf>
    <xf numFmtId="41" fontId="39" fillId="0" borderId="35" xfId="61" applyNumberFormat="1" applyFont="1" applyBorder="1" applyAlignment="1" applyProtection="1">
      <alignment horizontal="right"/>
      <protection locked="0"/>
    </xf>
    <xf numFmtId="3" fontId="16" fillId="0" borderId="13" xfId="61" applyNumberFormat="1" applyFont="1" applyBorder="1" applyAlignment="1" applyProtection="1">
      <alignment/>
      <protection locked="0"/>
    </xf>
    <xf numFmtId="0" fontId="0" fillId="0" borderId="0" xfId="61" applyBorder="1" applyProtection="1">
      <alignment vertical="top"/>
      <protection locked="0"/>
    </xf>
    <xf numFmtId="3" fontId="0" fillId="0" borderId="0" xfId="61" applyNumberFormat="1" applyBorder="1" applyAlignment="1" applyProtection="1">
      <alignment/>
      <protection locked="0"/>
    </xf>
    <xf numFmtId="0" fontId="0" fillId="0" borderId="35" xfId="61" applyBorder="1" applyProtection="1">
      <alignment vertical="top"/>
      <protection locked="0"/>
    </xf>
    <xf numFmtId="0" fontId="3" fillId="0" borderId="0" xfId="61" applyFont="1" applyBorder="1" applyAlignment="1" applyProtection="1">
      <alignment vertical="center"/>
      <protection locked="0"/>
    </xf>
    <xf numFmtId="0" fontId="3" fillId="0" borderId="0" xfId="61" applyFont="1" applyBorder="1" applyProtection="1">
      <alignment vertical="top"/>
      <protection locked="0"/>
    </xf>
    <xf numFmtId="0" fontId="0" fillId="0" borderId="0" xfId="61" applyFont="1" applyBorder="1" applyProtection="1">
      <alignment vertical="top"/>
      <protection locked="0"/>
    </xf>
    <xf numFmtId="0" fontId="0" fillId="0" borderId="15" xfId="61" applyFont="1" applyBorder="1" applyProtection="1">
      <alignment vertical="top"/>
      <protection locked="0"/>
    </xf>
    <xf numFmtId="0" fontId="0" fillId="0" borderId="15" xfId="61" applyBorder="1" applyProtection="1">
      <alignment vertical="top"/>
      <protection locked="0"/>
    </xf>
    <xf numFmtId="3" fontId="0" fillId="0" borderId="15" xfId="61" applyNumberFormat="1" applyBorder="1" applyAlignment="1" applyProtection="1">
      <alignment/>
      <protection locked="0"/>
    </xf>
    <xf numFmtId="3" fontId="16" fillId="0" borderId="0" xfId="61" applyNumberFormat="1" applyFont="1" applyBorder="1" applyAlignment="1" applyProtection="1">
      <alignment/>
      <protection/>
    </xf>
    <xf numFmtId="0" fontId="0" fillId="0" borderId="13" xfId="61" applyBorder="1" applyProtection="1">
      <alignment vertical="top"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0" xfId="61" applyNumberFormat="1" applyFont="1" applyBorder="1" applyAlignment="1" applyProtection="1">
      <alignment vertical="top"/>
      <protection locked="0"/>
    </xf>
    <xf numFmtId="3" fontId="0" fillId="0" borderId="15" xfId="61" applyNumberFormat="1" applyFont="1" applyBorder="1" applyAlignment="1" applyProtection="1">
      <alignment vertical="top"/>
      <protection locked="0"/>
    </xf>
    <xf numFmtId="0" fontId="0" fillId="0" borderId="15" xfId="61" applyFont="1" applyBorder="1" applyAlignment="1" applyProtection="1">
      <alignment vertical="top"/>
      <protection locked="0"/>
    </xf>
    <xf numFmtId="0" fontId="0" fillId="0" borderId="0" xfId="61" applyFont="1" applyBorder="1" applyAlignment="1" applyProtection="1">
      <alignment vertical="top"/>
      <protection locked="0"/>
    </xf>
    <xf numFmtId="0" fontId="0" fillId="0" borderId="34" xfId="61" applyBorder="1">
      <alignment vertical="top"/>
      <protection/>
    </xf>
    <xf numFmtId="0" fontId="0" fillId="0" borderId="40" xfId="61" applyBorder="1" applyAlignment="1" applyProtection="1">
      <alignment vertical="center"/>
      <protection locked="0"/>
    </xf>
    <xf numFmtId="0" fontId="0" fillId="0" borderId="35" xfId="61" applyFont="1" applyBorder="1" applyAlignment="1" applyProtection="1">
      <alignment vertical="top"/>
      <protection locked="0"/>
    </xf>
    <xf numFmtId="0" fontId="0" fillId="0" borderId="22" xfId="61" applyFont="1" applyBorder="1" applyAlignment="1" applyProtection="1">
      <alignment vertical="top"/>
      <protection locked="0"/>
    </xf>
    <xf numFmtId="3" fontId="16" fillId="0" borderId="0" xfId="61" applyNumberFormat="1" applyFont="1" applyBorder="1" applyAlignment="1" applyProtection="1">
      <alignment/>
      <protection locked="0"/>
    </xf>
    <xf numFmtId="41" fontId="6" fillId="40" borderId="0" xfId="0" applyNumberFormat="1" applyFont="1" applyFill="1" applyBorder="1" applyAlignment="1" applyProtection="1">
      <alignment wrapText="1"/>
      <protection/>
    </xf>
    <xf numFmtId="0" fontId="0" fillId="40" borderId="0" xfId="0" applyFont="1" applyFill="1" applyAlignment="1" applyProtection="1">
      <alignment wrapText="1"/>
      <protection/>
    </xf>
    <xf numFmtId="41" fontId="6" fillId="40" borderId="0" xfId="0" applyNumberFormat="1" applyFont="1" applyFill="1" applyAlignment="1" applyProtection="1">
      <alignment wrapText="1"/>
      <protection/>
    </xf>
    <xf numFmtId="0" fontId="0" fillId="40" borderId="0" xfId="0" applyFont="1" applyFill="1" applyAlignment="1" applyProtection="1">
      <alignment horizontal="center" wrapText="1"/>
      <protection/>
    </xf>
    <xf numFmtId="41" fontId="6" fillId="40" borderId="0" xfId="0" applyNumberFormat="1" applyFont="1" applyFill="1" applyBorder="1" applyAlignment="1" applyProtection="1">
      <alignment vertical="center" wrapText="1"/>
      <protection/>
    </xf>
    <xf numFmtId="41" fontId="5" fillId="40" borderId="0" xfId="0" applyNumberFormat="1" applyFont="1" applyFill="1" applyAlignment="1" applyProtection="1">
      <alignment vertical="center" wrapText="1"/>
      <protection/>
    </xf>
    <xf numFmtId="41" fontId="10" fillId="40" borderId="0" xfId="0" applyNumberFormat="1" applyFont="1" applyFill="1" applyBorder="1" applyAlignment="1" applyProtection="1">
      <alignment vertical="center" wrapText="1"/>
      <protection/>
    </xf>
    <xf numFmtId="43" fontId="16" fillId="0" borderId="0" xfId="61" applyNumberFormat="1" applyFont="1" applyBorder="1" applyAlignment="1" applyProtection="1">
      <alignment/>
      <protection locked="0"/>
    </xf>
    <xf numFmtId="3" fontId="0" fillId="0" borderId="0" xfId="61" applyNumberFormat="1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right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1" fontId="6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41" fontId="11" fillId="0" borderId="0" xfId="0" applyNumberFormat="1" applyFont="1" applyFill="1" applyAlignment="1" applyProtection="1">
      <alignment/>
      <protection/>
    </xf>
    <xf numFmtId="174" fontId="3" fillId="0" borderId="25" xfId="0" applyNumberFormat="1" applyFont="1" applyFill="1" applyBorder="1" applyAlignment="1" applyProtection="1">
      <alignment horizontal="center"/>
      <protection/>
    </xf>
    <xf numFmtId="0" fontId="3" fillId="42" borderId="0" xfId="0" applyFont="1" applyFill="1" applyBorder="1" applyAlignment="1" applyProtection="1">
      <alignment vertical="center"/>
      <protection/>
    </xf>
    <xf numFmtId="0" fontId="0" fillId="42" borderId="0" xfId="0" applyFont="1" applyFill="1" applyAlignment="1" applyProtection="1">
      <alignment/>
      <protection/>
    </xf>
    <xf numFmtId="0" fontId="3" fillId="42" borderId="0" xfId="0" applyFont="1" applyFill="1" applyBorder="1" applyAlignment="1" applyProtection="1">
      <alignment horizontal="center" wrapText="1"/>
      <protection/>
    </xf>
    <xf numFmtId="0" fontId="3" fillId="42" borderId="0" xfId="0" applyFont="1" applyFill="1" applyAlignment="1" applyProtection="1">
      <alignment horizontal="left" vertical="center" indent="1"/>
      <protection/>
    </xf>
    <xf numFmtId="41" fontId="6" fillId="43" borderId="0" xfId="0" applyNumberFormat="1" applyFont="1" applyFill="1" applyBorder="1" applyAlignment="1" applyProtection="1">
      <alignment/>
      <protection/>
    </xf>
    <xf numFmtId="41" fontId="6" fillId="42" borderId="0" xfId="0" applyNumberFormat="1" applyFont="1" applyFill="1" applyBorder="1" applyAlignment="1" applyProtection="1">
      <alignment/>
      <protection/>
    </xf>
    <xf numFmtId="0" fontId="3" fillId="42" borderId="0" xfId="0" applyFont="1" applyFill="1" applyAlignment="1" applyProtection="1">
      <alignment horizontal="left"/>
      <protection/>
    </xf>
    <xf numFmtId="0" fontId="3" fillId="42" borderId="0" xfId="0" applyFont="1" applyFill="1" applyAlignment="1" applyProtection="1">
      <alignment/>
      <protection/>
    </xf>
    <xf numFmtId="41" fontId="6" fillId="43" borderId="0" xfId="0" applyNumberFormat="1" applyFont="1" applyFill="1" applyAlignment="1" applyProtection="1">
      <alignment/>
      <protection/>
    </xf>
    <xf numFmtId="41" fontId="6" fillId="42" borderId="0" xfId="0" applyNumberFormat="1" applyFont="1" applyFill="1" applyAlignment="1" applyProtection="1">
      <alignment/>
      <protection/>
    </xf>
    <xf numFmtId="0" fontId="3" fillId="42" borderId="0" xfId="0" applyFont="1" applyFill="1" applyAlignment="1" applyProtection="1">
      <alignment horizontal="left" vertical="center" indent="2"/>
      <protection/>
    </xf>
    <xf numFmtId="0" fontId="3" fillId="42" borderId="0" xfId="0" applyFont="1" applyFill="1" applyAlignment="1" applyProtection="1">
      <alignment vertical="center"/>
      <protection/>
    </xf>
    <xf numFmtId="41" fontId="6" fillId="43" borderId="0" xfId="0" applyNumberFormat="1" applyFont="1" applyFill="1" applyAlignment="1" applyProtection="1">
      <alignment/>
      <protection/>
    </xf>
    <xf numFmtId="41" fontId="6" fillId="42" borderId="0" xfId="0" applyNumberFormat="1" applyFont="1" applyFill="1" applyAlignment="1" applyProtection="1">
      <alignment/>
      <protection/>
    </xf>
    <xf numFmtId="0" fontId="3" fillId="42" borderId="0" xfId="0" applyFont="1" applyFill="1" applyBorder="1" applyAlignment="1" applyProtection="1">
      <alignment horizontal="left" indent="1"/>
      <protection/>
    </xf>
    <xf numFmtId="0" fontId="3" fillId="42" borderId="0" xfId="0" applyFont="1" applyFill="1" applyBorder="1" applyAlignment="1" applyProtection="1">
      <alignment horizontal="left"/>
      <protection/>
    </xf>
    <xf numFmtId="0" fontId="3" fillId="42" borderId="0" xfId="0" applyFont="1" applyFill="1" applyBorder="1" applyAlignment="1" applyProtection="1">
      <alignment/>
      <protection/>
    </xf>
    <xf numFmtId="41" fontId="6" fillId="43" borderId="0" xfId="0" applyNumberFormat="1" applyFont="1" applyFill="1" applyBorder="1" applyAlignment="1" applyProtection="1">
      <alignment/>
      <protection/>
    </xf>
    <xf numFmtId="41" fontId="6" fillId="42" borderId="0" xfId="0" applyNumberFormat="1" applyFont="1" applyFill="1" applyBorder="1" applyAlignment="1" applyProtection="1">
      <alignment/>
      <protection/>
    </xf>
    <xf numFmtId="0" fontId="3" fillId="42" borderId="0" xfId="0" applyFont="1" applyFill="1" applyBorder="1" applyAlignment="1" applyProtection="1" quotePrefix="1">
      <alignment horizontal="left" vertical="center" indent="1"/>
      <protection/>
    </xf>
    <xf numFmtId="0" fontId="3" fillId="42" borderId="0" xfId="0" applyFont="1" applyFill="1" applyBorder="1" applyAlignment="1" applyProtection="1">
      <alignment horizontal="left" vertical="center" indent="1"/>
      <protection/>
    </xf>
    <xf numFmtId="0" fontId="3" fillId="42" borderId="0" xfId="0" applyFont="1" applyFill="1" applyBorder="1" applyAlignment="1" applyProtection="1">
      <alignment/>
      <protection/>
    </xf>
    <xf numFmtId="41" fontId="6" fillId="43" borderId="0" xfId="0" applyNumberFormat="1" applyFont="1" applyFill="1" applyBorder="1" applyAlignment="1" applyProtection="1">
      <alignment vertical="center"/>
      <protection/>
    </xf>
    <xf numFmtId="41" fontId="6" fillId="42" borderId="0" xfId="0" applyNumberFormat="1" applyFont="1" applyFill="1" applyBorder="1" applyAlignment="1" applyProtection="1">
      <alignment vertical="center"/>
      <protection/>
    </xf>
    <xf numFmtId="41" fontId="7" fillId="43" borderId="0" xfId="0" applyNumberFormat="1" applyFont="1" applyFill="1" applyAlignment="1" applyProtection="1">
      <alignment vertical="center"/>
      <protection/>
    </xf>
    <xf numFmtId="41" fontId="7" fillId="42" borderId="0" xfId="0" applyNumberFormat="1" applyFont="1" applyFill="1" applyAlignment="1" applyProtection="1">
      <alignment vertical="center"/>
      <protection/>
    </xf>
    <xf numFmtId="0" fontId="0" fillId="42" borderId="0" xfId="0" applyFont="1" applyFill="1" applyBorder="1" applyAlignment="1" applyProtection="1">
      <alignment horizontal="left"/>
      <protection/>
    </xf>
    <xf numFmtId="0" fontId="0" fillId="42" borderId="0" xfId="0" applyFont="1" applyFill="1" applyAlignment="1" applyProtection="1">
      <alignment/>
      <protection/>
    </xf>
    <xf numFmtId="0" fontId="0" fillId="42" borderId="30" xfId="0" applyFont="1" applyFill="1" applyBorder="1" applyAlignment="1" applyProtection="1">
      <alignment horizontal="right"/>
      <protection/>
    </xf>
    <xf numFmtId="0" fontId="0" fillId="42" borderId="30" xfId="0" applyFont="1" applyFill="1" applyBorder="1" applyAlignment="1" applyProtection="1">
      <alignment/>
      <protection/>
    </xf>
    <xf numFmtId="174" fontId="3" fillId="42" borderId="13" xfId="0" applyNumberFormat="1" applyFont="1" applyFill="1" applyBorder="1" applyAlignment="1" applyProtection="1">
      <alignment horizontal="center"/>
      <protection/>
    </xf>
    <xf numFmtId="0" fontId="19" fillId="0" borderId="8" xfId="0" applyFont="1" applyBorder="1" applyAlignment="1" applyProtection="1">
      <alignment horizontal="right"/>
      <protection/>
    </xf>
    <xf numFmtId="0" fontId="21" fillId="0" borderId="8" xfId="0" applyFont="1" applyBorder="1" applyAlignment="1" applyProtection="1">
      <alignment horizontal="right"/>
      <protection/>
    </xf>
    <xf numFmtId="0" fontId="3" fillId="0" borderId="29" xfId="0" applyNumberFormat="1" applyFont="1" applyBorder="1" applyAlignment="1" applyProtection="1">
      <alignment horizontal="left"/>
      <protection/>
    </xf>
    <xf numFmtId="0" fontId="0" fillId="0" borderId="25" xfId="0" applyFont="1" applyFill="1" applyBorder="1" applyAlignment="1" applyProtection="1">
      <alignment/>
      <protection/>
    </xf>
    <xf numFmtId="0" fontId="3" fillId="42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indent="3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44" xfId="61" applyBorder="1" applyProtection="1">
      <alignment vertical="top"/>
      <protection/>
    </xf>
    <xf numFmtId="0" fontId="0" fillId="0" borderId="0" xfId="61" applyFont="1" applyProtection="1">
      <alignment vertical="top"/>
      <protection/>
    </xf>
    <xf numFmtId="0" fontId="29" fillId="0" borderId="24" xfId="61" applyFont="1" applyBorder="1" applyProtection="1">
      <alignment vertical="top"/>
      <protection locked="0"/>
    </xf>
    <xf numFmtId="172" fontId="29" fillId="0" borderId="24" xfId="61" applyNumberFormat="1" applyFont="1" applyBorder="1" applyAlignment="1" applyProtection="1">
      <alignment horizontal="center" vertical="top"/>
      <protection locked="0"/>
    </xf>
    <xf numFmtId="0" fontId="4" fillId="42" borderId="0" xfId="0" applyFont="1" applyFill="1" applyBorder="1" applyAlignment="1" applyProtection="1">
      <alignment horizontal="left"/>
      <protection/>
    </xf>
    <xf numFmtId="0" fontId="0" fillId="4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12" fillId="42" borderId="43" xfId="0" applyFont="1" applyFill="1" applyBorder="1" applyAlignment="1" applyProtection="1">
      <alignment/>
      <protection/>
    </xf>
    <xf numFmtId="0" fontId="4" fillId="42" borderId="11" xfId="0" applyFont="1" applyFill="1" applyBorder="1" applyAlignment="1" applyProtection="1">
      <alignment/>
      <protection/>
    </xf>
    <xf numFmtId="0" fontId="4" fillId="42" borderId="45" xfId="0" applyFont="1" applyFill="1" applyBorder="1" applyAlignment="1" applyProtection="1">
      <alignment/>
      <protection/>
    </xf>
    <xf numFmtId="0" fontId="4" fillId="42" borderId="8" xfId="0" applyFont="1" applyFill="1" applyBorder="1" applyAlignment="1" applyProtection="1">
      <alignment vertical="center"/>
      <protection/>
    </xf>
    <xf numFmtId="0" fontId="0" fillId="42" borderId="46" xfId="0" applyFill="1" applyBorder="1" applyAlignment="1" applyProtection="1">
      <alignment horizontal="center"/>
      <protection/>
    </xf>
    <xf numFmtId="0" fontId="4" fillId="42" borderId="47" xfId="0" applyFont="1" applyFill="1" applyBorder="1" applyAlignment="1" applyProtection="1">
      <alignment/>
      <protection/>
    </xf>
    <xf numFmtId="0" fontId="4" fillId="42" borderId="30" xfId="0" applyFont="1" applyFill="1" applyBorder="1" applyAlignment="1" applyProtection="1">
      <alignment/>
      <protection/>
    </xf>
    <xf numFmtId="0" fontId="4" fillId="42" borderId="48" xfId="0" applyFont="1" applyFill="1" applyBorder="1" applyAlignment="1" applyProtection="1">
      <alignment/>
      <protection/>
    </xf>
    <xf numFmtId="0" fontId="12" fillId="42" borderId="13" xfId="0" applyFont="1" applyFill="1" applyBorder="1" applyAlignment="1" applyProtection="1">
      <alignment horizontal="center" vertical="center" wrapText="1"/>
      <protection/>
    </xf>
    <xf numFmtId="0" fontId="4" fillId="42" borderId="28" xfId="0" applyFont="1" applyFill="1" applyBorder="1" applyAlignment="1" applyProtection="1">
      <alignment/>
      <protection/>
    </xf>
    <xf numFmtId="0" fontId="4" fillId="42" borderId="0" xfId="0" applyFont="1" applyFill="1" applyBorder="1" applyAlignment="1" applyProtection="1">
      <alignment horizontal="right"/>
      <protection/>
    </xf>
    <xf numFmtId="0" fontId="4" fillId="4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3" fillId="2" borderId="20" xfId="0" applyFont="1" applyFill="1" applyBorder="1" applyAlignment="1" applyProtection="1">
      <alignment horizontal="center" wrapText="1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41" fontId="6" fillId="44" borderId="20" xfId="0" applyNumberFormat="1" applyFont="1" applyFill="1" applyBorder="1" applyAlignment="1" applyProtection="1">
      <alignment/>
      <protection/>
    </xf>
    <xf numFmtId="0" fontId="16" fillId="42" borderId="0" xfId="0" applyFont="1" applyFill="1" applyBorder="1" applyAlignment="1">
      <alignment horizontal="left"/>
    </xf>
    <xf numFmtId="0" fontId="16" fillId="42" borderId="0" xfId="0" applyFont="1" applyFill="1" applyBorder="1" applyAlignment="1">
      <alignment horizontal="center"/>
    </xf>
    <xf numFmtId="172" fontId="4" fillId="42" borderId="0" xfId="0" applyNumberFormat="1" applyFont="1" applyFill="1" applyBorder="1" applyAlignment="1" applyProtection="1">
      <alignment horizontal="center"/>
      <protection/>
    </xf>
    <xf numFmtId="0" fontId="12" fillId="42" borderId="0" xfId="0" applyFont="1" applyFill="1" applyBorder="1" applyAlignment="1" applyProtection="1">
      <alignment horizontal="center" vertical="top"/>
      <protection/>
    </xf>
    <xf numFmtId="175" fontId="0" fillId="0" borderId="0" xfId="42" applyNumberFormat="1" applyFont="1" applyBorder="1" applyAlignment="1" applyProtection="1">
      <alignment horizontal="left"/>
      <protection/>
    </xf>
    <xf numFmtId="175" fontId="0" fillId="42" borderId="0" xfId="42" applyNumberFormat="1" applyFont="1" applyFill="1" applyBorder="1" applyAlignment="1" applyProtection="1">
      <alignment horizontal="left"/>
      <protection/>
    </xf>
    <xf numFmtId="175" fontId="0" fillId="0" borderId="8" xfId="42" applyNumberFormat="1" applyFont="1" applyBorder="1" applyAlignment="1" applyProtection="1">
      <alignment horizontal="left"/>
      <protection/>
    </xf>
    <xf numFmtId="175" fontId="4" fillId="0" borderId="0" xfId="42" applyNumberFormat="1" applyFont="1" applyBorder="1" applyAlignment="1" applyProtection="1">
      <alignment/>
      <protection/>
    </xf>
    <xf numFmtId="175" fontId="3" fillId="42" borderId="8" xfId="42" applyNumberFormat="1" applyFont="1" applyFill="1" applyBorder="1" applyAlignment="1" applyProtection="1">
      <alignment vertical="center"/>
      <protection/>
    </xf>
    <xf numFmtId="175" fontId="12" fillId="42" borderId="39" xfId="42" applyNumberFormat="1" applyFont="1" applyFill="1" applyBorder="1" applyAlignment="1" applyProtection="1">
      <alignment horizontal="center" vertical="center" wrapText="1"/>
      <protection/>
    </xf>
    <xf numFmtId="175" fontId="24" fillId="0" borderId="0" xfId="42" applyNumberFormat="1" applyFont="1" applyBorder="1" applyAlignment="1" applyProtection="1">
      <alignment horizontal="left"/>
      <protection locked="0"/>
    </xf>
    <xf numFmtId="175" fontId="12" fillId="35" borderId="0" xfId="42" applyNumberFormat="1" applyFont="1" applyFill="1" applyBorder="1" applyAlignment="1" applyProtection="1">
      <alignment horizontal="left"/>
      <protection/>
    </xf>
    <xf numFmtId="175" fontId="27" fillId="0" borderId="0" xfId="42" applyNumberFormat="1" applyFont="1" applyBorder="1" applyAlignment="1" applyProtection="1">
      <alignment horizontal="left"/>
      <protection/>
    </xf>
    <xf numFmtId="175" fontId="31" fillId="0" borderId="0" xfId="42" applyNumberFormat="1" applyFont="1" applyBorder="1" applyAlignment="1" applyProtection="1">
      <alignment horizontal="left"/>
      <protection/>
    </xf>
    <xf numFmtId="175" fontId="31" fillId="0" borderId="8" xfId="42" applyNumberFormat="1" applyFont="1" applyBorder="1" applyAlignment="1" applyProtection="1">
      <alignment horizontal="left"/>
      <protection/>
    </xf>
    <xf numFmtId="175" fontId="31" fillId="0" borderId="28" xfId="42" applyNumberFormat="1" applyFont="1" applyBorder="1" applyAlignment="1" applyProtection="1">
      <alignment horizontal="left"/>
      <protection/>
    </xf>
    <xf numFmtId="175" fontId="12" fillId="0" borderId="0" xfId="42" applyNumberFormat="1" applyFont="1" applyFill="1" applyBorder="1" applyAlignment="1" applyProtection="1">
      <alignment horizontal="center" vertical="center" wrapText="1"/>
      <protection/>
    </xf>
    <xf numFmtId="175" fontId="4" fillId="0" borderId="0" xfId="42" applyNumberFormat="1" applyFont="1" applyBorder="1" applyAlignment="1" applyProtection="1">
      <alignment horizontal="left" indent="1"/>
      <protection/>
    </xf>
    <xf numFmtId="175" fontId="4" fillId="0" borderId="8" xfId="42" applyNumberFormat="1" applyFont="1" applyBorder="1" applyAlignment="1" applyProtection="1">
      <alignment/>
      <protection/>
    </xf>
    <xf numFmtId="175" fontId="4" fillId="0" borderId="28" xfId="42" applyNumberFormat="1" applyFont="1" applyBorder="1" applyAlignment="1" applyProtection="1">
      <alignment/>
      <protection/>
    </xf>
    <xf numFmtId="175" fontId="3" fillId="42" borderId="28" xfId="42" applyNumberFormat="1" applyFont="1" applyFill="1" applyBorder="1" applyAlignment="1" applyProtection="1">
      <alignment vertical="center"/>
      <protection/>
    </xf>
    <xf numFmtId="175" fontId="4" fillId="0" borderId="13" xfId="42" applyNumberFormat="1" applyFont="1" applyBorder="1" applyAlignment="1" applyProtection="1">
      <alignment horizontal="left" vertical="center" indent="1"/>
      <protection/>
    </xf>
    <xf numFmtId="175" fontId="4" fillId="0" borderId="0" xfId="42" applyNumberFormat="1" applyFont="1" applyAlignment="1" applyProtection="1">
      <alignment/>
      <protection/>
    </xf>
    <xf numFmtId="175" fontId="4" fillId="42" borderId="0" xfId="42" applyNumberFormat="1" applyFont="1" applyFill="1" applyBorder="1" applyAlignment="1" applyProtection="1">
      <alignment horizontal="left"/>
      <protection/>
    </xf>
    <xf numFmtId="175" fontId="3" fillId="0" borderId="8" xfId="42" applyNumberFormat="1" applyFont="1" applyBorder="1" applyAlignment="1" applyProtection="1">
      <alignment horizontal="left"/>
      <protection/>
    </xf>
    <xf numFmtId="175" fontId="4" fillId="42" borderId="8" xfId="42" applyNumberFormat="1" applyFont="1" applyFill="1" applyBorder="1" applyAlignment="1" applyProtection="1">
      <alignment vertical="center"/>
      <protection/>
    </xf>
    <xf numFmtId="175" fontId="12" fillId="42" borderId="49" xfId="42" applyNumberFormat="1" applyFont="1" applyFill="1" applyBorder="1" applyAlignment="1" applyProtection="1">
      <alignment horizontal="center" vertical="center" wrapText="1"/>
      <protection/>
    </xf>
    <xf numFmtId="175" fontId="4" fillId="42" borderId="28" xfId="42" applyNumberFormat="1" applyFont="1" applyFill="1" applyBorder="1" applyAlignment="1" applyProtection="1">
      <alignment/>
      <protection/>
    </xf>
    <xf numFmtId="175" fontId="4" fillId="0" borderId="13" xfId="42" applyNumberFormat="1" applyFont="1" applyBorder="1" applyAlignment="1" applyProtection="1">
      <alignment/>
      <protection/>
    </xf>
    <xf numFmtId="175" fontId="4" fillId="0" borderId="29" xfId="42" applyNumberFormat="1" applyFont="1" applyBorder="1" applyAlignment="1" applyProtection="1">
      <alignment/>
      <protection/>
    </xf>
    <xf numFmtId="175" fontId="12" fillId="42" borderId="13" xfId="42" applyNumberFormat="1" applyFont="1" applyFill="1" applyBorder="1" applyAlignment="1" applyProtection="1">
      <alignment horizontal="center" vertical="center" wrapText="1"/>
      <protection/>
    </xf>
    <xf numFmtId="175" fontId="3" fillId="0" borderId="0" xfId="42" applyNumberFormat="1" applyFont="1" applyBorder="1" applyAlignment="1" applyProtection="1">
      <alignment/>
      <protection/>
    </xf>
    <xf numFmtId="175" fontId="0" fillId="0" borderId="0" xfId="42" applyNumberFormat="1" applyFont="1" applyBorder="1" applyAlignment="1" applyProtection="1">
      <alignment/>
      <protection/>
    </xf>
    <xf numFmtId="175" fontId="3" fillId="0" borderId="8" xfId="42" applyNumberFormat="1" applyFont="1" applyBorder="1" applyAlignment="1" applyProtection="1">
      <alignment/>
      <protection/>
    </xf>
    <xf numFmtId="175" fontId="3" fillId="0" borderId="28" xfId="42" applyNumberFormat="1" applyFont="1" applyBorder="1" applyAlignment="1" applyProtection="1">
      <alignment/>
      <protection/>
    </xf>
    <xf numFmtId="175" fontId="24" fillId="0" borderId="0" xfId="42" applyNumberFormat="1" applyFont="1" applyFill="1" applyBorder="1" applyAlignment="1" applyProtection="1">
      <alignment horizontal="left"/>
      <protection locked="0"/>
    </xf>
    <xf numFmtId="175" fontId="3" fillId="42" borderId="0" xfId="42" applyNumberFormat="1" applyFont="1" applyFill="1" applyBorder="1" applyAlignment="1" applyProtection="1">
      <alignment vertical="center"/>
      <protection/>
    </xf>
    <xf numFmtId="176" fontId="4" fillId="0" borderId="0" xfId="42" applyNumberFormat="1" applyFont="1" applyBorder="1" applyAlignment="1" applyProtection="1">
      <alignment horizontal="left"/>
      <protection/>
    </xf>
    <xf numFmtId="176" fontId="4" fillId="42" borderId="0" xfId="42" applyNumberFormat="1" applyFont="1" applyFill="1" applyBorder="1" applyAlignment="1" applyProtection="1">
      <alignment horizontal="left"/>
      <protection/>
    </xf>
    <xf numFmtId="176" fontId="4" fillId="0" borderId="8" xfId="42" applyNumberFormat="1" applyFont="1" applyBorder="1" applyAlignment="1" applyProtection="1">
      <alignment horizontal="left"/>
      <protection/>
    </xf>
    <xf numFmtId="176" fontId="4" fillId="0" borderId="0" xfId="42" applyNumberFormat="1" applyFont="1" applyBorder="1" applyAlignment="1" applyProtection="1">
      <alignment/>
      <protection/>
    </xf>
    <xf numFmtId="176" fontId="4" fillId="42" borderId="8" xfId="42" applyNumberFormat="1" applyFont="1" applyFill="1" applyBorder="1" applyAlignment="1" applyProtection="1">
      <alignment vertical="center"/>
      <protection/>
    </xf>
    <xf numFmtId="176" fontId="12" fillId="42" borderId="39" xfId="42" applyNumberFormat="1" applyFont="1" applyFill="1" applyBorder="1" applyAlignment="1" applyProtection="1">
      <alignment horizontal="center" vertical="center" wrapText="1"/>
      <protection/>
    </xf>
    <xf numFmtId="176" fontId="24" fillId="0" borderId="0" xfId="42" applyNumberFormat="1" applyFont="1" applyBorder="1" applyAlignment="1" applyProtection="1">
      <alignment horizontal="left"/>
      <protection locked="0"/>
    </xf>
    <xf numFmtId="176" fontId="3" fillId="0" borderId="0" xfId="42" applyNumberFormat="1" applyFont="1" applyBorder="1" applyAlignment="1" applyProtection="1">
      <alignment/>
      <protection/>
    </xf>
    <xf numFmtId="176" fontId="0" fillId="0" borderId="0" xfId="42" applyNumberFormat="1" applyFont="1" applyBorder="1" applyAlignment="1" applyProtection="1">
      <alignment/>
      <protection/>
    </xf>
    <xf numFmtId="176" fontId="3" fillId="0" borderId="8" xfId="42" applyNumberFormat="1" applyFont="1" applyBorder="1" applyAlignment="1" applyProtection="1">
      <alignment/>
      <protection/>
    </xf>
    <xf numFmtId="176" fontId="3" fillId="0" borderId="28" xfId="42" applyNumberFormat="1" applyFont="1" applyBorder="1" applyAlignment="1" applyProtection="1">
      <alignment/>
      <protection/>
    </xf>
    <xf numFmtId="176" fontId="12" fillId="0" borderId="0" xfId="42" applyNumberFormat="1" applyFont="1" applyFill="1" applyBorder="1" applyAlignment="1" applyProtection="1">
      <alignment horizontal="center" vertical="center" wrapText="1"/>
      <protection/>
    </xf>
    <xf numFmtId="176" fontId="4" fillId="0" borderId="8" xfId="42" applyNumberFormat="1" applyFont="1" applyBorder="1" applyAlignment="1" applyProtection="1">
      <alignment/>
      <protection/>
    </xf>
    <xf numFmtId="176" fontId="4" fillId="0" borderId="28" xfId="42" applyNumberFormat="1" applyFont="1" applyBorder="1" applyAlignment="1" applyProtection="1">
      <alignment/>
      <protection/>
    </xf>
    <xf numFmtId="176" fontId="4" fillId="42" borderId="28" xfId="42" applyNumberFormat="1" applyFont="1" applyFill="1" applyBorder="1" applyAlignment="1" applyProtection="1">
      <alignment/>
      <protection/>
    </xf>
    <xf numFmtId="176" fontId="4" fillId="0" borderId="13" xfId="42" applyNumberFormat="1" applyFont="1" applyBorder="1" applyAlignment="1" applyProtection="1">
      <alignment/>
      <protection/>
    </xf>
    <xf numFmtId="176" fontId="4" fillId="0" borderId="29" xfId="42" applyNumberFormat="1" applyFont="1" applyBorder="1" applyAlignment="1" applyProtection="1">
      <alignment/>
      <protection/>
    </xf>
    <xf numFmtId="176" fontId="4" fillId="0" borderId="0" xfId="42" applyNumberFormat="1" applyFont="1" applyAlignment="1" applyProtection="1">
      <alignment/>
      <protection/>
    </xf>
    <xf numFmtId="176" fontId="3" fillId="0" borderId="8" xfId="42" applyNumberFormat="1" applyFont="1" applyBorder="1" applyAlignment="1" applyProtection="1">
      <alignment horizontal="left"/>
      <protection/>
    </xf>
    <xf numFmtId="176" fontId="12" fillId="42" borderId="50" xfId="42" applyNumberFormat="1" applyFont="1" applyFill="1" applyBorder="1" applyAlignment="1" applyProtection="1">
      <alignment horizontal="center" vertical="center" wrapText="1"/>
      <protection/>
    </xf>
    <xf numFmtId="176" fontId="12" fillId="0" borderId="0" xfId="42" applyNumberFormat="1" applyFont="1" applyFill="1" applyAlignment="1" applyProtection="1">
      <alignment horizontal="center" vertical="center" wrapText="1"/>
      <protection/>
    </xf>
    <xf numFmtId="176" fontId="30" fillId="0" borderId="0" xfId="42" applyNumberFormat="1" applyFont="1" applyBorder="1" applyAlignment="1" applyProtection="1">
      <alignment horizontal="left"/>
      <protection/>
    </xf>
    <xf numFmtId="176" fontId="28" fillId="0" borderId="0" xfId="42" applyNumberFormat="1" applyFont="1" applyBorder="1" applyAlignment="1" applyProtection="1">
      <alignment horizontal="left"/>
      <protection/>
    </xf>
    <xf numFmtId="176" fontId="30" fillId="0" borderId="8" xfId="42" applyNumberFormat="1" applyFont="1" applyBorder="1" applyAlignment="1" applyProtection="1">
      <alignment horizontal="left"/>
      <protection/>
    </xf>
    <xf numFmtId="176" fontId="30" fillId="0" borderId="28" xfId="42" applyNumberFormat="1" applyFont="1" applyBorder="1" applyAlignment="1" applyProtection="1">
      <alignment horizontal="left"/>
      <protection/>
    </xf>
    <xf numFmtId="176" fontId="27" fillId="0" borderId="0" xfId="42" applyNumberFormat="1" applyFont="1" applyBorder="1" applyAlignment="1" applyProtection="1">
      <alignment horizontal="left"/>
      <protection/>
    </xf>
    <xf numFmtId="176" fontId="6" fillId="42" borderId="0" xfId="42" applyNumberFormat="1" applyFont="1" applyFill="1" applyBorder="1" applyAlignment="1" applyProtection="1">
      <alignment horizontal="left" vertical="center"/>
      <protection/>
    </xf>
    <xf numFmtId="176" fontId="12" fillId="0" borderId="0" xfId="42" applyNumberFormat="1" applyFont="1" applyBorder="1" applyAlignment="1" applyProtection="1">
      <alignment horizontal="center" vertical="top"/>
      <protection/>
    </xf>
    <xf numFmtId="176" fontId="4" fillId="0" borderId="0" xfId="42" applyNumberFormat="1" applyFont="1" applyFill="1" applyBorder="1" applyAlignment="1" applyProtection="1">
      <alignment horizontal="center"/>
      <protection/>
    </xf>
    <xf numFmtId="176" fontId="12" fillId="0" borderId="8" xfId="42" applyNumberFormat="1" applyFont="1" applyBorder="1" applyAlignment="1" applyProtection="1">
      <alignment horizontal="center" vertical="top"/>
      <protection/>
    </xf>
    <xf numFmtId="176" fontId="4" fillId="42" borderId="51" xfId="42" applyNumberFormat="1" applyFont="1" applyFill="1" applyBorder="1" applyAlignment="1" applyProtection="1">
      <alignment/>
      <protection/>
    </xf>
    <xf numFmtId="176" fontId="12" fillId="42" borderId="52" xfId="42" applyNumberFormat="1" applyFont="1" applyFill="1" applyBorder="1" applyAlignment="1" applyProtection="1">
      <alignment horizontal="center" vertical="center" wrapText="1"/>
      <protection/>
    </xf>
    <xf numFmtId="176" fontId="24" fillId="35" borderId="0" xfId="42" applyNumberFormat="1" applyFont="1" applyFill="1" applyBorder="1" applyAlignment="1" applyProtection="1">
      <alignment horizontal="left"/>
      <protection/>
    </xf>
    <xf numFmtId="176" fontId="24" fillId="0" borderId="0" xfId="42" applyNumberFormat="1" applyFont="1" applyFill="1" applyBorder="1" applyAlignment="1" applyProtection="1">
      <alignment horizontal="left"/>
      <protection locked="0"/>
    </xf>
    <xf numFmtId="176" fontId="12" fillId="35" borderId="0" xfId="42" applyNumberFormat="1" applyFont="1" applyFill="1" applyBorder="1" applyAlignment="1" applyProtection="1">
      <alignment horizontal="left"/>
      <protection/>
    </xf>
    <xf numFmtId="176" fontId="4" fillId="0" borderId="0" xfId="42" applyNumberFormat="1" applyFont="1" applyBorder="1" applyAlignment="1" applyProtection="1">
      <alignment horizontal="left"/>
      <protection locked="0"/>
    </xf>
    <xf numFmtId="176" fontId="31" fillId="35" borderId="0" xfId="42" applyNumberFormat="1" applyFont="1" applyFill="1" applyBorder="1" applyAlignment="1" applyProtection="1">
      <alignment horizontal="left"/>
      <protection/>
    </xf>
    <xf numFmtId="176" fontId="12" fillId="0" borderId="8" xfId="42" applyNumberFormat="1" applyFont="1" applyBorder="1" applyAlignment="1" applyProtection="1">
      <alignment horizontal="right"/>
      <protection/>
    </xf>
    <xf numFmtId="176" fontId="31" fillId="0" borderId="28" xfId="42" applyNumberFormat="1" applyFont="1" applyBorder="1" applyAlignment="1" applyProtection="1">
      <alignment horizontal="left"/>
      <protection/>
    </xf>
    <xf numFmtId="176" fontId="12" fillId="0" borderId="0" xfId="42" applyNumberFormat="1" applyFont="1" applyBorder="1" applyAlignment="1" applyProtection="1">
      <alignment horizontal="right"/>
      <protection/>
    </xf>
    <xf numFmtId="176" fontId="6" fillId="43" borderId="0" xfId="42" applyNumberFormat="1" applyFont="1" applyFill="1" applyBorder="1" applyAlignment="1" applyProtection="1">
      <alignment horizontal="left" vertical="center"/>
      <protection/>
    </xf>
    <xf numFmtId="176" fontId="4" fillId="0" borderId="0" xfId="42" applyNumberFormat="1" applyFont="1" applyFill="1" applyAlignment="1" applyProtection="1">
      <alignment/>
      <protection/>
    </xf>
    <xf numFmtId="176" fontId="4" fillId="0" borderId="0" xfId="42" applyNumberFormat="1" applyFont="1" applyAlignment="1" applyProtection="1">
      <alignment/>
      <protection/>
    </xf>
    <xf numFmtId="176" fontId="12" fillId="35" borderId="30" xfId="42" applyNumberFormat="1" applyFont="1" applyFill="1" applyBorder="1" applyAlignment="1" applyProtection="1">
      <alignment horizontal="left"/>
      <protection/>
    </xf>
    <xf numFmtId="176" fontId="4" fillId="0" borderId="50" xfId="42" applyNumberFormat="1" applyFont="1" applyBorder="1" applyAlignment="1" applyProtection="1">
      <alignment/>
      <protection/>
    </xf>
    <xf numFmtId="176" fontId="51" fillId="0" borderId="0" xfId="42" applyNumberFormat="1" applyFont="1" applyAlignment="1" applyProtection="1">
      <alignment/>
      <protection/>
    </xf>
    <xf numFmtId="176" fontId="0" fillId="0" borderId="0" xfId="42" applyNumberFormat="1" applyFont="1" applyAlignment="1" applyProtection="1">
      <alignment/>
      <protection/>
    </xf>
    <xf numFmtId="176" fontId="0" fillId="0" borderId="0" xfId="42" applyNumberFormat="1" applyFont="1" applyAlignment="1" applyProtection="1">
      <alignment/>
      <protection/>
    </xf>
    <xf numFmtId="176" fontId="3" fillId="0" borderId="0" xfId="42" applyNumberFormat="1" applyFont="1" applyBorder="1" applyAlignment="1" applyProtection="1">
      <alignment horizontal="center"/>
      <protection/>
    </xf>
    <xf numFmtId="176" fontId="4" fillId="0" borderId="0" xfId="42" applyNumberFormat="1" applyFont="1" applyBorder="1" applyAlignment="1" applyProtection="1">
      <alignment horizontal="right" wrapText="1"/>
      <protection/>
    </xf>
    <xf numFmtId="176" fontId="36" fillId="0" borderId="0" xfId="42" applyNumberFormat="1" applyFont="1" applyBorder="1" applyAlignment="1" applyProtection="1">
      <alignment horizontal="left"/>
      <protection/>
    </xf>
    <xf numFmtId="176" fontId="3" fillId="0" borderId="0" xfId="42" applyNumberFormat="1" applyFont="1" applyBorder="1" applyAlignment="1" applyProtection="1">
      <alignment/>
      <protection/>
    </xf>
    <xf numFmtId="176" fontId="0" fillId="0" borderId="0" xfId="42" applyNumberFormat="1" applyFont="1" applyBorder="1" applyAlignment="1" applyProtection="1">
      <alignment horizontal="right"/>
      <protection/>
    </xf>
    <xf numFmtId="176" fontId="0" fillId="0" borderId="8" xfId="42" applyNumberFormat="1" applyFont="1" applyBorder="1" applyAlignment="1" applyProtection="1">
      <alignment/>
      <protection/>
    </xf>
    <xf numFmtId="176" fontId="0" fillId="0" borderId="0" xfId="42" applyNumberFormat="1" applyFont="1" applyBorder="1" applyAlignment="1" applyProtection="1">
      <alignment/>
      <protection/>
    </xf>
    <xf numFmtId="176" fontId="44" fillId="42" borderId="41" xfId="42" applyNumberFormat="1" applyFont="1" applyFill="1" applyBorder="1" applyAlignment="1" applyProtection="1">
      <alignment horizontal="right"/>
      <protection/>
    </xf>
    <xf numFmtId="176" fontId="3" fillId="33" borderId="0" xfId="42" applyNumberFormat="1" applyFont="1" applyFill="1" applyBorder="1" applyAlignment="1" applyProtection="1">
      <alignment horizontal="center" wrapText="1"/>
      <protection/>
    </xf>
    <xf numFmtId="176" fontId="3" fillId="42" borderId="0" xfId="42" applyNumberFormat="1" applyFont="1" applyFill="1" applyBorder="1" applyAlignment="1" applyProtection="1">
      <alignment horizontal="center" wrapText="1"/>
      <protection/>
    </xf>
    <xf numFmtId="176" fontId="0" fillId="0" borderId="0" xfId="42" applyNumberFormat="1" applyFont="1" applyFill="1" applyBorder="1" applyAlignment="1" applyProtection="1">
      <alignment horizontal="center" wrapText="1"/>
      <protection/>
    </xf>
    <xf numFmtId="176" fontId="5" fillId="35" borderId="0" xfId="42" applyNumberFormat="1" applyFont="1" applyFill="1" applyAlignment="1" applyProtection="1">
      <alignment/>
      <protection/>
    </xf>
    <xf numFmtId="176" fontId="5" fillId="0" borderId="0" xfId="42" applyNumberFormat="1" applyFont="1" applyAlignment="1" applyProtection="1">
      <alignment/>
      <protection locked="0"/>
    </xf>
    <xf numFmtId="176" fontId="6" fillId="35" borderId="0" xfId="42" applyNumberFormat="1" applyFont="1" applyFill="1" applyAlignment="1" applyProtection="1">
      <alignment/>
      <protection/>
    </xf>
    <xf numFmtId="176" fontId="7" fillId="0" borderId="0" xfId="42" applyNumberFormat="1" applyFont="1" applyAlignment="1" applyProtection="1">
      <alignment/>
      <protection/>
    </xf>
    <xf numFmtId="176" fontId="5" fillId="0" borderId="0" xfId="42" applyNumberFormat="1" applyFont="1" applyAlignment="1" applyProtection="1">
      <alignment/>
      <protection/>
    </xf>
    <xf numFmtId="176" fontId="10" fillId="35" borderId="0" xfId="42" applyNumberFormat="1" applyFont="1" applyFill="1" applyAlignment="1" applyProtection="1">
      <alignment/>
      <protection/>
    </xf>
    <xf numFmtId="176" fontId="6" fillId="37" borderId="0" xfId="42" applyNumberFormat="1" applyFont="1" applyFill="1" applyBorder="1" applyAlignment="1" applyProtection="1">
      <alignment/>
      <protection/>
    </xf>
    <xf numFmtId="176" fontId="6" fillId="43" borderId="0" xfId="42" applyNumberFormat="1" applyFont="1" applyFill="1" applyBorder="1" applyAlignment="1" applyProtection="1">
      <alignment/>
      <protection/>
    </xf>
    <xf numFmtId="176" fontId="0" fillId="0" borderId="0" xfId="42" applyNumberFormat="1" applyFont="1" applyBorder="1" applyAlignment="1" applyProtection="1">
      <alignment/>
      <protection/>
    </xf>
    <xf numFmtId="176" fontId="0" fillId="33" borderId="0" xfId="42" applyNumberFormat="1" applyFont="1" applyFill="1" applyAlignment="1" applyProtection="1">
      <alignment/>
      <protection/>
    </xf>
    <xf numFmtId="176" fontId="0" fillId="42" borderId="0" xfId="42" applyNumberFormat="1" applyFont="1" applyFill="1" applyAlignment="1" applyProtection="1">
      <alignment/>
      <protection/>
    </xf>
    <xf numFmtId="176" fontId="7" fillId="35" borderId="0" xfId="42" applyNumberFormat="1" applyFont="1" applyFill="1" applyAlignment="1" applyProtection="1">
      <alignment/>
      <protection/>
    </xf>
    <xf numFmtId="176" fontId="7" fillId="0" borderId="0" xfId="42" applyNumberFormat="1" applyFont="1" applyAlignment="1" applyProtection="1">
      <alignment/>
      <protection locked="0"/>
    </xf>
    <xf numFmtId="176" fontId="0" fillId="35" borderId="0" xfId="42" applyNumberFormat="1" applyFont="1" applyFill="1" applyBorder="1" applyAlignment="1" applyProtection="1">
      <alignment horizontal="center" wrapText="1"/>
      <protection/>
    </xf>
    <xf numFmtId="176" fontId="6" fillId="35" borderId="0" xfId="42" applyNumberFormat="1" applyFont="1" applyFill="1" applyBorder="1" applyAlignment="1" applyProtection="1">
      <alignment horizontal="center" wrapText="1"/>
      <protection/>
    </xf>
    <xf numFmtId="176" fontId="6" fillId="37" borderId="0" xfId="42" applyNumberFormat="1" applyFont="1" applyFill="1" applyAlignment="1" applyProtection="1">
      <alignment/>
      <protection/>
    </xf>
    <xf numFmtId="176" fontId="6" fillId="43" borderId="0" xfId="42" applyNumberFormat="1" applyFont="1" applyFill="1" applyAlignment="1" applyProtection="1">
      <alignment/>
      <protection/>
    </xf>
    <xf numFmtId="176" fontId="3" fillId="0" borderId="0" xfId="42" applyNumberFormat="1" applyFont="1" applyFill="1" applyBorder="1" applyAlignment="1" applyProtection="1">
      <alignment horizontal="center" wrapText="1"/>
      <protection/>
    </xf>
    <xf numFmtId="176" fontId="0" fillId="42" borderId="0" xfId="42" applyNumberFormat="1" applyFont="1" applyFill="1" applyBorder="1" applyAlignment="1" applyProtection="1">
      <alignment horizontal="center" wrapText="1"/>
      <protection/>
    </xf>
    <xf numFmtId="176" fontId="0" fillId="0" borderId="0" xfId="42" applyNumberFormat="1" applyFont="1" applyFill="1" applyBorder="1" applyAlignment="1" applyProtection="1">
      <alignment horizontal="center" wrapText="1"/>
      <protection locked="0"/>
    </xf>
    <xf numFmtId="176" fontId="5" fillId="0" borderId="0" xfId="42" applyNumberFormat="1" applyFont="1" applyAlignment="1" applyProtection="1">
      <alignment vertical="center"/>
      <protection locked="0"/>
    </xf>
    <xf numFmtId="176" fontId="5" fillId="35" borderId="0" xfId="42" applyNumberFormat="1" applyFont="1" applyFill="1" applyAlignment="1" applyProtection="1">
      <alignment vertical="center"/>
      <protection/>
    </xf>
    <xf numFmtId="176" fontId="6" fillId="35" borderId="0" xfId="42" applyNumberFormat="1" applyFont="1" applyFill="1" applyAlignment="1" applyProtection="1">
      <alignment vertical="center"/>
      <protection/>
    </xf>
    <xf numFmtId="176" fontId="6" fillId="0" borderId="0" xfId="42" applyNumberFormat="1" applyFont="1" applyAlignment="1" applyProtection="1">
      <alignment vertical="center"/>
      <protection/>
    </xf>
    <xf numFmtId="176" fontId="11" fillId="35" borderId="0" xfId="42" applyNumberFormat="1" applyFont="1" applyFill="1" applyAlignment="1" applyProtection="1">
      <alignment/>
      <protection/>
    </xf>
    <xf numFmtId="176" fontId="6" fillId="37" borderId="0" xfId="42" applyNumberFormat="1" applyFont="1" applyFill="1" applyAlignment="1" applyProtection="1">
      <alignment/>
      <protection/>
    </xf>
    <xf numFmtId="176" fontId="6" fillId="43" borderId="0" xfId="42" applyNumberFormat="1" applyFont="1" applyFill="1" applyAlignment="1" applyProtection="1">
      <alignment/>
      <protection/>
    </xf>
    <xf numFmtId="176" fontId="10" fillId="0" borderId="0" xfId="42" applyNumberFormat="1" applyFont="1" applyFill="1" applyBorder="1" applyAlignment="1" applyProtection="1">
      <alignment/>
      <protection/>
    </xf>
    <xf numFmtId="176" fontId="10" fillId="0" borderId="11" xfId="42" applyNumberFormat="1" applyFont="1" applyFill="1" applyBorder="1" applyAlignment="1" applyProtection="1">
      <alignment/>
      <protection/>
    </xf>
    <xf numFmtId="176" fontId="6" fillId="37" borderId="0" xfId="42" applyNumberFormat="1" applyFont="1" applyFill="1" applyBorder="1" applyAlignment="1" applyProtection="1">
      <alignment/>
      <protection/>
    </xf>
    <xf numFmtId="176" fontId="6" fillId="43" borderId="0" xfId="42" applyNumberFormat="1" applyFont="1" applyFill="1" applyBorder="1" applyAlignment="1" applyProtection="1">
      <alignment/>
      <protection/>
    </xf>
    <xf numFmtId="176" fontId="6" fillId="37" borderId="0" xfId="42" applyNumberFormat="1" applyFont="1" applyFill="1" applyBorder="1" applyAlignment="1" applyProtection="1">
      <alignment vertical="center"/>
      <protection/>
    </xf>
    <xf numFmtId="176" fontId="6" fillId="43" borderId="0" xfId="42" applyNumberFormat="1" applyFont="1" applyFill="1" applyBorder="1" applyAlignment="1" applyProtection="1">
      <alignment vertical="center"/>
      <protection/>
    </xf>
    <xf numFmtId="176" fontId="5" fillId="37" borderId="0" xfId="42" applyNumberFormat="1" applyFont="1" applyFill="1" applyAlignment="1" applyProtection="1">
      <alignment vertical="center"/>
      <protection/>
    </xf>
    <xf numFmtId="176" fontId="5" fillId="45" borderId="0" xfId="42" applyNumberFormat="1" applyFont="1" applyFill="1" applyAlignment="1" applyProtection="1">
      <alignment vertical="center"/>
      <protection/>
    </xf>
    <xf numFmtId="176" fontId="5" fillId="46" borderId="0" xfId="42" applyNumberFormat="1" applyFont="1" applyFill="1" applyAlignment="1" applyProtection="1">
      <alignment vertical="center"/>
      <protection/>
    </xf>
    <xf numFmtId="176" fontId="5" fillId="0" borderId="0" xfId="42" applyNumberFormat="1" applyFont="1" applyFill="1" applyAlignment="1" applyProtection="1">
      <alignment vertical="center"/>
      <protection/>
    </xf>
    <xf numFmtId="176" fontId="5" fillId="0" borderId="0" xfId="42" applyNumberFormat="1" applyFont="1" applyAlignment="1" applyProtection="1">
      <alignment vertical="center"/>
      <protection/>
    </xf>
    <xf numFmtId="176" fontId="10" fillId="37" borderId="0" xfId="42" applyNumberFormat="1" applyFont="1" applyFill="1" applyBorder="1" applyAlignment="1" applyProtection="1">
      <alignment vertical="center"/>
      <protection/>
    </xf>
    <xf numFmtId="176" fontId="10" fillId="43" borderId="0" xfId="42" applyNumberFormat="1" applyFont="1" applyFill="1" applyBorder="1" applyAlignment="1" applyProtection="1">
      <alignment vertical="center"/>
      <protection/>
    </xf>
    <xf numFmtId="176" fontId="30" fillId="0" borderId="0" xfId="42" applyNumberFormat="1" applyFont="1" applyFill="1" applyAlignment="1" applyProtection="1">
      <alignment horizontal="left"/>
      <protection locked="0"/>
    </xf>
    <xf numFmtId="176" fontId="12" fillId="0" borderId="0" xfId="42" applyNumberFormat="1" applyFont="1" applyFill="1" applyAlignment="1" applyProtection="1">
      <alignment horizontal="left" vertical="center" wrapText="1"/>
      <protection locked="0"/>
    </xf>
    <xf numFmtId="176" fontId="10" fillId="0" borderId="0" xfId="42" applyNumberFormat="1" applyFont="1" applyFill="1" applyBorder="1" applyAlignment="1" applyProtection="1">
      <alignment vertical="center"/>
      <protection locked="0"/>
    </xf>
    <xf numFmtId="176" fontId="10" fillId="0" borderId="0" xfId="42" applyNumberFormat="1" applyFont="1" applyFill="1" applyBorder="1" applyAlignment="1" applyProtection="1">
      <alignment vertical="center"/>
      <protection/>
    </xf>
    <xf numFmtId="176" fontId="0" fillId="0" borderId="0" xfId="42" applyNumberFormat="1" applyFont="1" applyAlignment="1" applyProtection="1">
      <alignment vertical="center"/>
      <protection/>
    </xf>
    <xf numFmtId="176" fontId="12" fillId="0" borderId="0" xfId="42" applyNumberFormat="1" applyFont="1" applyFill="1" applyAlignment="1" applyProtection="1">
      <alignment horizontal="left" vertical="center" wrapText="1"/>
      <protection/>
    </xf>
    <xf numFmtId="176" fontId="8" fillId="0" borderId="0" xfId="42" applyNumberFormat="1" applyFont="1" applyFill="1" applyAlignment="1" applyProtection="1">
      <alignment horizontal="left" vertical="top"/>
      <protection/>
    </xf>
    <xf numFmtId="176" fontId="0" fillId="0" borderId="0" xfId="42" applyNumberFormat="1" applyFont="1" applyBorder="1" applyAlignment="1" applyProtection="1">
      <alignment/>
      <protection locked="0"/>
    </xf>
    <xf numFmtId="176" fontId="5" fillId="36" borderId="0" xfId="42" applyNumberFormat="1" applyFont="1" applyFill="1" applyAlignment="1" applyProtection="1">
      <alignment wrapText="1"/>
      <protection/>
    </xf>
    <xf numFmtId="0" fontId="19" fillId="0" borderId="0" xfId="42" applyNumberFormat="1" applyFont="1" applyBorder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vertical="center"/>
      <protection/>
    </xf>
    <xf numFmtId="0" fontId="12" fillId="0" borderId="0" xfId="42" applyNumberFormat="1" applyFont="1" applyFill="1" applyAlignment="1" applyProtection="1">
      <alignment horizontal="left" vertical="center" wrapText="1"/>
      <protection/>
    </xf>
    <xf numFmtId="0" fontId="10" fillId="0" borderId="0" xfId="42" applyNumberFormat="1" applyFont="1" applyFill="1" applyBorder="1" applyAlignment="1" applyProtection="1">
      <alignment vertical="center"/>
      <protection/>
    </xf>
    <xf numFmtId="0" fontId="6" fillId="0" borderId="0" xfId="42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0" fontId="8" fillId="0" borderId="0" xfId="42" applyNumberFormat="1" applyFont="1" applyFill="1" applyAlignment="1" applyProtection="1">
      <alignment horizontal="left" vertical="top"/>
      <protection/>
    </xf>
    <xf numFmtId="176" fontId="44" fillId="40" borderId="41" xfId="42" applyNumberFormat="1" applyFont="1" applyFill="1" applyBorder="1" applyAlignment="1" applyProtection="1">
      <alignment horizontal="right"/>
      <protection/>
    </xf>
    <xf numFmtId="176" fontId="3" fillId="40" borderId="0" xfId="42" applyNumberFormat="1" applyFont="1" applyFill="1" applyBorder="1" applyAlignment="1" applyProtection="1">
      <alignment horizontal="center" wrapText="1"/>
      <protection/>
    </xf>
    <xf numFmtId="176" fontId="6" fillId="47" borderId="0" xfId="42" applyNumberFormat="1" applyFont="1" applyFill="1" applyBorder="1" applyAlignment="1" applyProtection="1">
      <alignment/>
      <protection/>
    </xf>
    <xf numFmtId="176" fontId="6" fillId="48" borderId="0" xfId="42" applyNumberFormat="1" applyFont="1" applyFill="1" applyBorder="1" applyAlignment="1" applyProtection="1">
      <alignment/>
      <protection/>
    </xf>
    <xf numFmtId="176" fontId="0" fillId="40" borderId="0" xfId="42" applyNumberFormat="1" applyFont="1" applyFill="1" applyAlignment="1" applyProtection="1">
      <alignment/>
      <protection/>
    </xf>
    <xf numFmtId="176" fontId="0" fillId="49" borderId="0" xfId="42" applyNumberFormat="1" applyFont="1" applyFill="1" applyAlignment="1" applyProtection="1">
      <alignment/>
      <protection/>
    </xf>
    <xf numFmtId="176" fontId="3" fillId="49" borderId="0" xfId="42" applyNumberFormat="1" applyFont="1" applyFill="1" applyBorder="1" applyAlignment="1" applyProtection="1">
      <alignment horizontal="center" wrapText="1"/>
      <protection/>
    </xf>
    <xf numFmtId="176" fontId="6" fillId="47" borderId="0" xfId="42" applyNumberFormat="1" applyFont="1" applyFill="1" applyAlignment="1" applyProtection="1">
      <alignment/>
      <protection/>
    </xf>
    <xf numFmtId="176" fontId="6" fillId="48" borderId="0" xfId="42" applyNumberFormat="1" applyFont="1" applyFill="1" applyAlignment="1" applyProtection="1">
      <alignment/>
      <protection/>
    </xf>
    <xf numFmtId="176" fontId="0" fillId="40" borderId="0" xfId="42" applyNumberFormat="1" applyFont="1" applyFill="1" applyBorder="1" applyAlignment="1" applyProtection="1">
      <alignment horizontal="center" wrapText="1"/>
      <protection/>
    </xf>
    <xf numFmtId="176" fontId="0" fillId="49" borderId="0" xfId="42" applyNumberFormat="1" applyFont="1" applyFill="1" applyBorder="1" applyAlignment="1" applyProtection="1">
      <alignment horizontal="center" wrapText="1"/>
      <protection/>
    </xf>
    <xf numFmtId="176" fontId="6" fillId="47" borderId="0" xfId="42" applyNumberFormat="1" applyFont="1" applyFill="1" applyAlignment="1" applyProtection="1">
      <alignment/>
      <protection/>
    </xf>
    <xf numFmtId="176" fontId="6" fillId="48" borderId="0" xfId="42" applyNumberFormat="1" applyFont="1" applyFill="1" applyAlignment="1" applyProtection="1">
      <alignment/>
      <protection/>
    </xf>
    <xf numFmtId="176" fontId="6" fillId="47" borderId="0" xfId="42" applyNumberFormat="1" applyFont="1" applyFill="1" applyBorder="1" applyAlignment="1" applyProtection="1">
      <alignment/>
      <protection/>
    </xf>
    <xf numFmtId="176" fontId="6" fillId="48" borderId="0" xfId="42" applyNumberFormat="1" applyFont="1" applyFill="1" applyBorder="1" applyAlignment="1" applyProtection="1">
      <alignment/>
      <protection/>
    </xf>
    <xf numFmtId="176" fontId="6" fillId="47" borderId="0" xfId="42" applyNumberFormat="1" applyFont="1" applyFill="1" applyBorder="1" applyAlignment="1" applyProtection="1">
      <alignment vertical="center"/>
      <protection/>
    </xf>
    <xf numFmtId="176" fontId="6" fillId="48" borderId="0" xfId="42" applyNumberFormat="1" applyFont="1" applyFill="1" applyBorder="1" applyAlignment="1" applyProtection="1">
      <alignment vertical="center"/>
      <protection/>
    </xf>
    <xf numFmtId="176" fontId="5" fillId="47" borderId="0" xfId="42" applyNumberFormat="1" applyFont="1" applyFill="1" applyAlignment="1" applyProtection="1">
      <alignment vertical="center"/>
      <protection/>
    </xf>
    <xf numFmtId="176" fontId="5" fillId="50" borderId="0" xfId="42" applyNumberFormat="1" applyFont="1" applyFill="1" applyAlignment="1" applyProtection="1">
      <alignment vertical="center"/>
      <protection/>
    </xf>
    <xf numFmtId="176" fontId="5" fillId="51" borderId="0" xfId="42" applyNumberFormat="1" applyFont="1" applyFill="1" applyAlignment="1" applyProtection="1">
      <alignment vertical="center"/>
      <protection/>
    </xf>
    <xf numFmtId="176" fontId="10" fillId="47" borderId="0" xfId="42" applyNumberFormat="1" applyFont="1" applyFill="1" applyBorder="1" applyAlignment="1" applyProtection="1">
      <alignment vertical="center"/>
      <protection/>
    </xf>
    <xf numFmtId="176" fontId="10" fillId="48" borderId="0" xfId="42" applyNumberFormat="1" applyFont="1" applyFill="1" applyBorder="1" applyAlignment="1" applyProtection="1">
      <alignment vertical="center"/>
      <protection/>
    </xf>
    <xf numFmtId="9" fontId="36" fillId="0" borderId="13" xfId="64" applyFont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0" fillId="0" borderId="0" xfId="42" applyNumberFormat="1" applyFont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/>
      <protection/>
    </xf>
    <xf numFmtId="0" fontId="0" fillId="0" borderId="8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42" applyNumberFormat="1" applyFont="1" applyBorder="1" applyAlignment="1" applyProtection="1">
      <alignment horizontal="left"/>
      <protection/>
    </xf>
    <xf numFmtId="10" fontId="12" fillId="0" borderId="8" xfId="64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wrapText="1" indent="1"/>
      <protection locked="0"/>
    </xf>
    <xf numFmtId="179" fontId="24" fillId="0" borderId="0" xfId="42" applyNumberFormat="1" applyFont="1" applyBorder="1" applyAlignment="1" applyProtection="1">
      <alignment horizontal="left"/>
      <protection locked="0"/>
    </xf>
    <xf numFmtId="179" fontId="12" fillId="35" borderId="0" xfId="42" applyNumberFormat="1" applyFont="1" applyFill="1" applyBorder="1" applyAlignment="1" applyProtection="1">
      <alignment horizontal="left"/>
      <protection/>
    </xf>
    <xf numFmtId="179" fontId="6" fillId="43" borderId="0" xfId="42" applyNumberFormat="1" applyFont="1" applyFill="1" applyBorder="1" applyAlignment="1" applyProtection="1">
      <alignment horizontal="left" vertical="center"/>
      <protection/>
    </xf>
    <xf numFmtId="179" fontId="3" fillId="42" borderId="0" xfId="42" applyNumberFormat="1" applyFont="1" applyFill="1" applyBorder="1" applyAlignment="1" applyProtection="1">
      <alignment vertical="center"/>
      <protection/>
    </xf>
    <xf numFmtId="179" fontId="3" fillId="42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2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horizontal="left" vertical="center"/>
      <protection/>
    </xf>
    <xf numFmtId="0" fontId="0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38" xfId="0" applyNumberFormat="1" applyFont="1" applyFill="1" applyBorder="1" applyAlignment="1" applyProtection="1">
      <alignment horizontal="left" vertical="center"/>
      <protection/>
    </xf>
    <xf numFmtId="0" fontId="0" fillId="0" borderId="36" xfId="0" applyNumberFormat="1" applyFont="1" applyFill="1" applyBorder="1" applyAlignment="1" applyProtection="1">
      <alignment vertical="center" wrapText="1"/>
      <protection/>
    </xf>
    <xf numFmtId="0" fontId="0" fillId="0" borderId="37" xfId="0" applyNumberFormat="1" applyBorder="1" applyAlignment="1">
      <alignment vertical="center" wrapText="1"/>
    </xf>
    <xf numFmtId="0" fontId="0" fillId="41" borderId="36" xfId="0" applyNumberFormat="1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 vertical="center" wrapText="1"/>
    </xf>
    <xf numFmtId="49" fontId="29" fillId="0" borderId="24" xfId="61" applyNumberFormat="1" applyFont="1" applyBorder="1" applyAlignment="1" applyProtection="1">
      <alignment vertical="top"/>
      <protection locked="0"/>
    </xf>
    <xf numFmtId="0" fontId="29" fillId="0" borderId="24" xfId="0" applyFont="1" applyBorder="1" applyAlignment="1" applyProtection="1">
      <alignment vertical="top"/>
      <protection locked="0"/>
    </xf>
    <xf numFmtId="49" fontId="29" fillId="0" borderId="53" xfId="61" applyNumberFormat="1" applyFont="1" applyBorder="1" applyAlignment="1" applyProtection="1">
      <alignment horizontal="left" vertical="top"/>
      <protection locked="0"/>
    </xf>
    <xf numFmtId="0" fontId="3" fillId="0" borderId="0" xfId="61" applyFont="1" applyAlignment="1" applyProtection="1">
      <alignment vertical="top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2" fillId="42" borderId="0" xfId="0" applyFont="1" applyFill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3" fillId="0" borderId="14" xfId="0" applyNumberFormat="1" applyFont="1" applyBorder="1" applyAlignment="1" applyProtection="1">
      <alignment horizontal="left"/>
      <protection/>
    </xf>
    <xf numFmtId="0" fontId="3" fillId="0" borderId="13" xfId="0" applyNumberFormat="1" applyFont="1" applyBorder="1" applyAlignment="1" applyProtection="1">
      <alignment horizontal="left"/>
      <protection/>
    </xf>
    <xf numFmtId="174" fontId="3" fillId="42" borderId="14" xfId="0" applyNumberFormat="1" applyFont="1" applyFill="1" applyBorder="1" applyAlignment="1" applyProtection="1">
      <alignment horizontal="center"/>
      <protection/>
    </xf>
    <xf numFmtId="0" fontId="12" fillId="42" borderId="28" xfId="0" applyFont="1" applyFill="1" applyBorder="1" applyAlignment="1" applyProtection="1">
      <alignment horizontal="center"/>
      <protection/>
    </xf>
    <xf numFmtId="0" fontId="0" fillId="42" borderId="54" xfId="0" applyFill="1" applyBorder="1" applyAlignment="1" applyProtection="1">
      <alignment horizontal="center"/>
      <protection/>
    </xf>
    <xf numFmtId="176" fontId="12" fillId="42" borderId="55" xfId="42" applyNumberFormat="1" applyFont="1" applyFill="1" applyBorder="1" applyAlignment="1" applyProtection="1">
      <alignment horizontal="center" vertical="center" wrapText="1"/>
      <protection/>
    </xf>
    <xf numFmtId="176" fontId="0" fillId="42" borderId="49" xfId="42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indent="1"/>
      <protection/>
    </xf>
    <xf numFmtId="41" fontId="24" fillId="0" borderId="0" xfId="0" applyNumberFormat="1" applyFont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 indent="1"/>
      <protection/>
    </xf>
    <xf numFmtId="0" fontId="3" fillId="42" borderId="0" xfId="0" applyFont="1" applyFill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 vertical="top"/>
      <protection/>
    </xf>
    <xf numFmtId="0" fontId="12" fillId="42" borderId="49" xfId="0" applyFont="1" applyFill="1" applyBorder="1" applyAlignment="1" applyProtection="1">
      <alignment horizontal="center" vertical="center" wrapText="1"/>
      <protection/>
    </xf>
    <xf numFmtId="0" fontId="12" fillId="42" borderId="13" xfId="0" applyFont="1" applyFill="1" applyBorder="1" applyAlignment="1" applyProtection="1">
      <alignment horizontal="center" vertical="center" wrapText="1"/>
      <protection/>
    </xf>
    <xf numFmtId="0" fontId="12" fillId="42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indent="1"/>
      <protection/>
    </xf>
    <xf numFmtId="0" fontId="3" fillId="0" borderId="14" xfId="0" applyFont="1" applyBorder="1" applyAlignment="1" applyProtection="1">
      <alignment horizontal="left" vertical="top"/>
      <protection/>
    </xf>
    <xf numFmtId="172" fontId="3" fillId="42" borderId="14" xfId="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12" fillId="42" borderId="56" xfId="0" applyFont="1" applyFill="1" applyBorder="1" applyAlignment="1" applyProtection="1">
      <alignment horizontal="center"/>
      <protection/>
    </xf>
    <xf numFmtId="0" fontId="0" fillId="42" borderId="28" xfId="0" applyFill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 wrapText="1" inden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3" fillId="0" borderId="14" xfId="0" applyFont="1" applyBorder="1" applyAlignment="1" applyProtection="1">
      <alignment horizontal="left"/>
      <protection/>
    </xf>
    <xf numFmtId="172" fontId="3" fillId="42" borderId="14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4" fillId="33" borderId="36" xfId="0" applyFont="1" applyFill="1" applyBorder="1" applyAlignment="1" applyProtection="1">
      <alignment horizontal="center" wrapText="1"/>
      <protection/>
    </xf>
    <xf numFmtId="0" fontId="0" fillId="33" borderId="14" xfId="0" applyFill="1" applyBorder="1" applyAlignment="1" applyProtection="1">
      <alignment horizontal="center" wrapText="1"/>
      <protection/>
    </xf>
    <xf numFmtId="0" fontId="0" fillId="33" borderId="37" xfId="0" applyFill="1" applyBorder="1" applyAlignment="1" applyProtection="1">
      <alignment horizontal="center" wrapText="1"/>
      <protection/>
    </xf>
    <xf numFmtId="174" fontId="3" fillId="42" borderId="13" xfId="0" applyNumberFormat="1" applyFont="1" applyFill="1" applyBorder="1" applyAlignment="1" applyProtection="1">
      <alignment horizontal="center"/>
      <protection/>
    </xf>
    <xf numFmtId="0" fontId="0" fillId="42" borderId="13" xfId="0" applyFill="1" applyBorder="1" applyAlignment="1" applyProtection="1">
      <alignment/>
      <protection/>
    </xf>
    <xf numFmtId="0" fontId="36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176" fontId="19" fillId="0" borderId="0" xfId="42" applyNumberFormat="1" applyFont="1" applyBorder="1" applyAlignment="1" applyProtection="1">
      <alignment horizontal="right"/>
      <protection/>
    </xf>
    <xf numFmtId="176" fontId="0" fillId="0" borderId="0" xfId="42" applyNumberFormat="1" applyFont="1" applyBorder="1" applyAlignment="1" applyProtection="1">
      <alignment horizontal="right"/>
      <protection/>
    </xf>
    <xf numFmtId="176" fontId="33" fillId="0" borderId="0" xfId="42" applyNumberFormat="1" applyFont="1" applyBorder="1" applyAlignment="1" applyProtection="1">
      <alignment horizontal="left" wrapText="1"/>
      <protection/>
    </xf>
    <xf numFmtId="176" fontId="0" fillId="0" borderId="0" xfId="42" applyNumberFormat="1" applyFont="1" applyAlignment="1">
      <alignment/>
    </xf>
    <xf numFmtId="0" fontId="12" fillId="33" borderId="0" xfId="0" applyFont="1" applyFill="1" applyAlignment="1" applyProtection="1">
      <alignment horizontal="left" vertical="center" wrapText="1"/>
      <protection/>
    </xf>
    <xf numFmtId="176" fontId="19" fillId="42" borderId="28" xfId="42" applyNumberFormat="1" applyFont="1" applyFill="1" applyBorder="1" applyAlignment="1" applyProtection="1">
      <alignment/>
      <protection/>
    </xf>
    <xf numFmtId="176" fontId="21" fillId="42" borderId="42" xfId="42" applyNumberFormat="1" applyFont="1" applyFill="1" applyBorder="1" applyAlignment="1" applyProtection="1">
      <alignment/>
      <protection/>
    </xf>
    <xf numFmtId="0" fontId="19" fillId="0" borderId="30" xfId="0" applyFont="1" applyBorder="1" applyAlignment="1" applyProtection="1">
      <alignment horizontal="right"/>
      <protection/>
    </xf>
    <xf numFmtId="0" fontId="12" fillId="40" borderId="0" xfId="0" applyFont="1" applyFill="1" applyAlignment="1" applyProtection="1">
      <alignment horizontal="left" vertical="center" wrapText="1"/>
      <protection/>
    </xf>
    <xf numFmtId="0" fontId="44" fillId="40" borderId="36" xfId="0" applyFont="1" applyFill="1" applyBorder="1" applyAlignment="1" applyProtection="1">
      <alignment horizontal="center" wrapText="1"/>
      <protection/>
    </xf>
    <xf numFmtId="0" fontId="0" fillId="40" borderId="14" xfId="0" applyFill="1" applyBorder="1" applyAlignment="1" applyProtection="1">
      <alignment horizontal="center" wrapText="1"/>
      <protection/>
    </xf>
    <xf numFmtId="0" fontId="0" fillId="40" borderId="37" xfId="0" applyFill="1" applyBorder="1" applyAlignment="1" applyProtection="1">
      <alignment horizontal="center" wrapText="1"/>
      <protection/>
    </xf>
    <xf numFmtId="176" fontId="19" fillId="40" borderId="28" xfId="42" applyNumberFormat="1" applyFont="1" applyFill="1" applyBorder="1" applyAlignment="1" applyProtection="1">
      <alignment/>
      <protection/>
    </xf>
    <xf numFmtId="176" fontId="21" fillId="40" borderId="42" xfId="42" applyNumberFormat="1" applyFont="1" applyFill="1" applyBorder="1" applyAlignment="1" applyProtection="1">
      <alignment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wrapText="1"/>
      <protection/>
    </xf>
    <xf numFmtId="0" fontId="45" fillId="0" borderId="20" xfId="0" applyFont="1" applyBorder="1" applyAlignment="1" applyProtection="1">
      <alignment/>
      <protection/>
    </xf>
    <xf numFmtId="0" fontId="45" fillId="0" borderId="2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36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wrapText="1"/>
      <protection/>
    </xf>
    <xf numFmtId="174" fontId="3" fillId="2" borderId="13" xfId="0" applyNumberFormat="1" applyFon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/>
      <protection/>
    </xf>
    <xf numFmtId="41" fontId="5" fillId="36" borderId="0" xfId="0" applyNumberFormat="1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172" fontId="23" fillId="42" borderId="14" xfId="0" applyNumberFormat="1" applyFont="1" applyFill="1" applyBorder="1" applyAlignment="1">
      <alignment horizontal="center"/>
    </xf>
    <xf numFmtId="174" fontId="23" fillId="42" borderId="14" xfId="0" applyNumberFormat="1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CFSA#1 - SCHEDULE B Master (July 28_08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69</xdr:row>
      <xdr:rowOff>38100</xdr:rowOff>
    </xdr:from>
    <xdr:to>
      <xdr:col>11</xdr:col>
      <xdr:colOff>114300</xdr:colOff>
      <xdr:row>72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00100" y="12496800"/>
          <a:ext cx="5467350" cy="704850"/>
          <a:chOff x="79" y="1642"/>
          <a:chExt cx="558" cy="7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79" y="1642"/>
            <a:ext cx="44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CPP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29" y="1642"/>
            <a:ext cx="4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179" y="1642"/>
            <a:ext cx="42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WCB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27" y="1642"/>
            <a:ext cx="42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AHC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76" y="1642"/>
            <a:ext cx="39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LTD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317" y="1642"/>
            <a:ext cx="33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355" y="1642"/>
            <a:ext cx="48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Dental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402" y="1642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445" y="1642"/>
            <a:ext cx="5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AD&amp;D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87" y="1642"/>
            <a:ext cx="48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(Specify)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(Specify)ac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538" y="1642"/>
            <a:ext cx="9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(Specify)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216</xdr:row>
      <xdr:rowOff>0</xdr:rowOff>
    </xdr:from>
    <xdr:to>
      <xdr:col>5</xdr:col>
      <xdr:colOff>228600</xdr:colOff>
      <xdr:row>216</xdr:row>
      <xdr:rowOff>0</xdr:rowOff>
    </xdr:to>
    <xdr:sp>
      <xdr:nvSpPr>
        <xdr:cNvPr id="1" name="Line 48"/>
        <xdr:cNvSpPr>
          <a:spLocks/>
        </xdr:cNvSpPr>
      </xdr:nvSpPr>
      <xdr:spPr>
        <a:xfrm>
          <a:off x="142875" y="425862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217</xdr:row>
      <xdr:rowOff>9525</xdr:rowOff>
    </xdr:from>
    <xdr:to>
      <xdr:col>5</xdr:col>
      <xdr:colOff>247650</xdr:colOff>
      <xdr:row>217</xdr:row>
      <xdr:rowOff>9525</xdr:rowOff>
    </xdr:to>
    <xdr:sp>
      <xdr:nvSpPr>
        <xdr:cNvPr id="2" name="Line 49"/>
        <xdr:cNvSpPr>
          <a:spLocks/>
        </xdr:cNvSpPr>
      </xdr:nvSpPr>
      <xdr:spPr>
        <a:xfrm>
          <a:off x="142875" y="430149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217</xdr:row>
      <xdr:rowOff>409575</xdr:rowOff>
    </xdr:from>
    <xdr:to>
      <xdr:col>5</xdr:col>
      <xdr:colOff>209550</xdr:colOff>
      <xdr:row>217</xdr:row>
      <xdr:rowOff>409575</xdr:rowOff>
    </xdr:to>
    <xdr:sp>
      <xdr:nvSpPr>
        <xdr:cNvPr id="3" name="Line 51"/>
        <xdr:cNvSpPr>
          <a:spLocks/>
        </xdr:cNvSpPr>
      </xdr:nvSpPr>
      <xdr:spPr>
        <a:xfrm>
          <a:off x="142875" y="434149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219</xdr:row>
      <xdr:rowOff>0</xdr:rowOff>
    </xdr:from>
    <xdr:to>
      <xdr:col>5</xdr:col>
      <xdr:colOff>209550</xdr:colOff>
      <xdr:row>219</xdr:row>
      <xdr:rowOff>0</xdr:rowOff>
    </xdr:to>
    <xdr:sp>
      <xdr:nvSpPr>
        <xdr:cNvPr id="4" name="Line 52"/>
        <xdr:cNvSpPr>
          <a:spLocks/>
        </xdr:cNvSpPr>
      </xdr:nvSpPr>
      <xdr:spPr>
        <a:xfrm>
          <a:off x="142875" y="438435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216</xdr:row>
      <xdr:rowOff>0</xdr:rowOff>
    </xdr:from>
    <xdr:to>
      <xdr:col>11</xdr:col>
      <xdr:colOff>28575</xdr:colOff>
      <xdr:row>216</xdr:row>
      <xdr:rowOff>0</xdr:rowOff>
    </xdr:to>
    <xdr:sp>
      <xdr:nvSpPr>
        <xdr:cNvPr id="5" name="Line 53"/>
        <xdr:cNvSpPr>
          <a:spLocks/>
        </xdr:cNvSpPr>
      </xdr:nvSpPr>
      <xdr:spPr>
        <a:xfrm>
          <a:off x="2828925" y="4258627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217</xdr:row>
      <xdr:rowOff>9525</xdr:rowOff>
    </xdr:from>
    <xdr:to>
      <xdr:col>11</xdr:col>
      <xdr:colOff>19050</xdr:colOff>
      <xdr:row>217</xdr:row>
      <xdr:rowOff>9525</xdr:rowOff>
    </xdr:to>
    <xdr:sp>
      <xdr:nvSpPr>
        <xdr:cNvPr id="6" name="Line 55"/>
        <xdr:cNvSpPr>
          <a:spLocks/>
        </xdr:cNvSpPr>
      </xdr:nvSpPr>
      <xdr:spPr>
        <a:xfrm flipV="1">
          <a:off x="2828925" y="430149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217</xdr:row>
      <xdr:rowOff>409575</xdr:rowOff>
    </xdr:from>
    <xdr:to>
      <xdr:col>10</xdr:col>
      <xdr:colOff>704850</xdr:colOff>
      <xdr:row>217</xdr:row>
      <xdr:rowOff>409575</xdr:rowOff>
    </xdr:to>
    <xdr:sp>
      <xdr:nvSpPr>
        <xdr:cNvPr id="7" name="Line 56"/>
        <xdr:cNvSpPr>
          <a:spLocks/>
        </xdr:cNvSpPr>
      </xdr:nvSpPr>
      <xdr:spPr>
        <a:xfrm>
          <a:off x="2828925" y="434149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218</xdr:row>
      <xdr:rowOff>409575</xdr:rowOff>
    </xdr:from>
    <xdr:to>
      <xdr:col>11</xdr:col>
      <xdr:colOff>19050</xdr:colOff>
      <xdr:row>218</xdr:row>
      <xdr:rowOff>409575</xdr:rowOff>
    </xdr:to>
    <xdr:sp>
      <xdr:nvSpPr>
        <xdr:cNvPr id="8" name="Line 57"/>
        <xdr:cNvSpPr>
          <a:spLocks/>
        </xdr:cNvSpPr>
      </xdr:nvSpPr>
      <xdr:spPr>
        <a:xfrm>
          <a:off x="2838450" y="438340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215</xdr:row>
      <xdr:rowOff>342900</xdr:rowOff>
    </xdr:from>
    <xdr:to>
      <xdr:col>15</xdr:col>
      <xdr:colOff>666750</xdr:colOff>
      <xdr:row>215</xdr:row>
      <xdr:rowOff>342900</xdr:rowOff>
    </xdr:to>
    <xdr:sp>
      <xdr:nvSpPr>
        <xdr:cNvPr id="9" name="Line 141"/>
        <xdr:cNvSpPr>
          <a:spLocks/>
        </xdr:cNvSpPr>
      </xdr:nvSpPr>
      <xdr:spPr>
        <a:xfrm>
          <a:off x="6581775" y="4258627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216</xdr:row>
      <xdr:rowOff>409575</xdr:rowOff>
    </xdr:from>
    <xdr:to>
      <xdr:col>15</xdr:col>
      <xdr:colOff>704850</xdr:colOff>
      <xdr:row>216</xdr:row>
      <xdr:rowOff>409575</xdr:rowOff>
    </xdr:to>
    <xdr:sp>
      <xdr:nvSpPr>
        <xdr:cNvPr id="10" name="Line 142"/>
        <xdr:cNvSpPr>
          <a:spLocks/>
        </xdr:cNvSpPr>
      </xdr:nvSpPr>
      <xdr:spPr>
        <a:xfrm flipV="1">
          <a:off x="6543675" y="429958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217</xdr:row>
      <xdr:rowOff>409575</xdr:rowOff>
    </xdr:from>
    <xdr:to>
      <xdr:col>15</xdr:col>
      <xdr:colOff>714375</xdr:colOff>
      <xdr:row>217</xdr:row>
      <xdr:rowOff>409575</xdr:rowOff>
    </xdr:to>
    <xdr:sp>
      <xdr:nvSpPr>
        <xdr:cNvPr id="11" name="Line 143"/>
        <xdr:cNvSpPr>
          <a:spLocks/>
        </xdr:cNvSpPr>
      </xdr:nvSpPr>
      <xdr:spPr>
        <a:xfrm>
          <a:off x="6543675" y="434149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218</xdr:row>
      <xdr:rowOff>409575</xdr:rowOff>
    </xdr:from>
    <xdr:to>
      <xdr:col>15</xdr:col>
      <xdr:colOff>666750</xdr:colOff>
      <xdr:row>218</xdr:row>
      <xdr:rowOff>409575</xdr:rowOff>
    </xdr:to>
    <xdr:sp>
      <xdr:nvSpPr>
        <xdr:cNvPr id="12" name="Line 144"/>
        <xdr:cNvSpPr>
          <a:spLocks/>
        </xdr:cNvSpPr>
      </xdr:nvSpPr>
      <xdr:spPr>
        <a:xfrm>
          <a:off x="6543675" y="438340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214</xdr:row>
      <xdr:rowOff>0</xdr:rowOff>
    </xdr:from>
    <xdr:to>
      <xdr:col>5</xdr:col>
      <xdr:colOff>228600</xdr:colOff>
      <xdr:row>214</xdr:row>
      <xdr:rowOff>0</xdr:rowOff>
    </xdr:to>
    <xdr:sp>
      <xdr:nvSpPr>
        <xdr:cNvPr id="1" name="Line 34"/>
        <xdr:cNvSpPr>
          <a:spLocks/>
        </xdr:cNvSpPr>
      </xdr:nvSpPr>
      <xdr:spPr>
        <a:xfrm>
          <a:off x="142875" y="424529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0</xdr:rowOff>
    </xdr:from>
    <xdr:to>
      <xdr:col>5</xdr:col>
      <xdr:colOff>247650</xdr:colOff>
      <xdr:row>214</xdr:row>
      <xdr:rowOff>0</xdr:rowOff>
    </xdr:to>
    <xdr:sp>
      <xdr:nvSpPr>
        <xdr:cNvPr id="2" name="Line 35"/>
        <xdr:cNvSpPr>
          <a:spLocks/>
        </xdr:cNvSpPr>
      </xdr:nvSpPr>
      <xdr:spPr>
        <a:xfrm>
          <a:off x="142875" y="424529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0</xdr:rowOff>
    </xdr:from>
    <xdr:to>
      <xdr:col>5</xdr:col>
      <xdr:colOff>209550</xdr:colOff>
      <xdr:row>214</xdr:row>
      <xdr:rowOff>0</xdr:rowOff>
    </xdr:to>
    <xdr:sp>
      <xdr:nvSpPr>
        <xdr:cNvPr id="3" name="Line 36"/>
        <xdr:cNvSpPr>
          <a:spLocks/>
        </xdr:cNvSpPr>
      </xdr:nvSpPr>
      <xdr:spPr>
        <a:xfrm>
          <a:off x="142875" y="424529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0</xdr:rowOff>
    </xdr:from>
    <xdr:to>
      <xdr:col>5</xdr:col>
      <xdr:colOff>209550</xdr:colOff>
      <xdr:row>214</xdr:row>
      <xdr:rowOff>0</xdr:rowOff>
    </xdr:to>
    <xdr:sp>
      <xdr:nvSpPr>
        <xdr:cNvPr id="4" name="Line 37"/>
        <xdr:cNvSpPr>
          <a:spLocks/>
        </xdr:cNvSpPr>
      </xdr:nvSpPr>
      <xdr:spPr>
        <a:xfrm>
          <a:off x="142875" y="424529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214</xdr:row>
      <xdr:rowOff>0</xdr:rowOff>
    </xdr:from>
    <xdr:to>
      <xdr:col>11</xdr:col>
      <xdr:colOff>28575</xdr:colOff>
      <xdr:row>214</xdr:row>
      <xdr:rowOff>0</xdr:rowOff>
    </xdr:to>
    <xdr:sp>
      <xdr:nvSpPr>
        <xdr:cNvPr id="5" name="Line 38"/>
        <xdr:cNvSpPr>
          <a:spLocks/>
        </xdr:cNvSpPr>
      </xdr:nvSpPr>
      <xdr:spPr>
        <a:xfrm>
          <a:off x="2828925" y="424529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214</xdr:row>
      <xdr:rowOff>0</xdr:rowOff>
    </xdr:from>
    <xdr:to>
      <xdr:col>11</xdr:col>
      <xdr:colOff>19050</xdr:colOff>
      <xdr:row>214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2828925" y="424529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214</xdr:row>
      <xdr:rowOff>0</xdr:rowOff>
    </xdr:from>
    <xdr:to>
      <xdr:col>10</xdr:col>
      <xdr:colOff>704850</xdr:colOff>
      <xdr:row>214</xdr:row>
      <xdr:rowOff>0</xdr:rowOff>
    </xdr:to>
    <xdr:sp>
      <xdr:nvSpPr>
        <xdr:cNvPr id="7" name="Line 40"/>
        <xdr:cNvSpPr>
          <a:spLocks/>
        </xdr:cNvSpPr>
      </xdr:nvSpPr>
      <xdr:spPr>
        <a:xfrm>
          <a:off x="2828925" y="424529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214</xdr:row>
      <xdr:rowOff>0</xdr:rowOff>
    </xdr:from>
    <xdr:to>
      <xdr:col>11</xdr:col>
      <xdr:colOff>19050</xdr:colOff>
      <xdr:row>214</xdr:row>
      <xdr:rowOff>0</xdr:rowOff>
    </xdr:to>
    <xdr:sp>
      <xdr:nvSpPr>
        <xdr:cNvPr id="8" name="Line 41"/>
        <xdr:cNvSpPr>
          <a:spLocks/>
        </xdr:cNvSpPr>
      </xdr:nvSpPr>
      <xdr:spPr>
        <a:xfrm>
          <a:off x="2838450" y="42452925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214</xdr:row>
      <xdr:rowOff>0</xdr:rowOff>
    </xdr:from>
    <xdr:to>
      <xdr:col>15</xdr:col>
      <xdr:colOff>666750</xdr:colOff>
      <xdr:row>214</xdr:row>
      <xdr:rowOff>0</xdr:rowOff>
    </xdr:to>
    <xdr:sp>
      <xdr:nvSpPr>
        <xdr:cNvPr id="9" name="Line 99"/>
        <xdr:cNvSpPr>
          <a:spLocks/>
        </xdr:cNvSpPr>
      </xdr:nvSpPr>
      <xdr:spPr>
        <a:xfrm>
          <a:off x="6581775" y="4245292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214</xdr:row>
      <xdr:rowOff>0</xdr:rowOff>
    </xdr:from>
    <xdr:to>
      <xdr:col>16</xdr:col>
      <xdr:colOff>0</xdr:colOff>
      <xdr:row>214</xdr:row>
      <xdr:rowOff>0</xdr:rowOff>
    </xdr:to>
    <xdr:sp>
      <xdr:nvSpPr>
        <xdr:cNvPr id="10" name="Line 100"/>
        <xdr:cNvSpPr>
          <a:spLocks/>
        </xdr:cNvSpPr>
      </xdr:nvSpPr>
      <xdr:spPr>
        <a:xfrm>
          <a:off x="6543675" y="42452925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214</xdr:row>
      <xdr:rowOff>0</xdr:rowOff>
    </xdr:from>
    <xdr:to>
      <xdr:col>16</xdr:col>
      <xdr:colOff>0</xdr:colOff>
      <xdr:row>214</xdr:row>
      <xdr:rowOff>0</xdr:rowOff>
    </xdr:to>
    <xdr:sp>
      <xdr:nvSpPr>
        <xdr:cNvPr id="11" name="Line 101"/>
        <xdr:cNvSpPr>
          <a:spLocks/>
        </xdr:cNvSpPr>
      </xdr:nvSpPr>
      <xdr:spPr>
        <a:xfrm>
          <a:off x="6543675" y="42452925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214</xdr:row>
      <xdr:rowOff>0</xdr:rowOff>
    </xdr:from>
    <xdr:to>
      <xdr:col>15</xdr:col>
      <xdr:colOff>666750</xdr:colOff>
      <xdr:row>214</xdr:row>
      <xdr:rowOff>0</xdr:rowOff>
    </xdr:to>
    <xdr:sp>
      <xdr:nvSpPr>
        <xdr:cNvPr id="12" name="Line 102"/>
        <xdr:cNvSpPr>
          <a:spLocks/>
        </xdr:cNvSpPr>
      </xdr:nvSpPr>
      <xdr:spPr>
        <a:xfrm>
          <a:off x="6543675" y="424529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218</xdr:row>
      <xdr:rowOff>0</xdr:rowOff>
    </xdr:from>
    <xdr:to>
      <xdr:col>8</xdr:col>
      <xdr:colOff>9525</xdr:colOff>
      <xdr:row>218</xdr:row>
      <xdr:rowOff>0</xdr:rowOff>
    </xdr:to>
    <xdr:sp>
      <xdr:nvSpPr>
        <xdr:cNvPr id="13" name="Line 103"/>
        <xdr:cNvSpPr>
          <a:spLocks/>
        </xdr:cNvSpPr>
      </xdr:nvSpPr>
      <xdr:spPr>
        <a:xfrm>
          <a:off x="1485900" y="437769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219</xdr:row>
      <xdr:rowOff>9525</xdr:rowOff>
    </xdr:from>
    <xdr:to>
      <xdr:col>8</xdr:col>
      <xdr:colOff>9525</xdr:colOff>
      <xdr:row>219</xdr:row>
      <xdr:rowOff>9525</xdr:rowOff>
    </xdr:to>
    <xdr:sp>
      <xdr:nvSpPr>
        <xdr:cNvPr id="14" name="Line 104"/>
        <xdr:cNvSpPr>
          <a:spLocks/>
        </xdr:cNvSpPr>
      </xdr:nvSpPr>
      <xdr:spPr>
        <a:xfrm>
          <a:off x="1381125" y="442055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219</xdr:row>
      <xdr:rowOff>409575</xdr:rowOff>
    </xdr:from>
    <xdr:to>
      <xdr:col>7</xdr:col>
      <xdr:colOff>742950</xdr:colOff>
      <xdr:row>219</xdr:row>
      <xdr:rowOff>409575</xdr:rowOff>
    </xdr:to>
    <xdr:sp>
      <xdr:nvSpPr>
        <xdr:cNvPr id="15" name="Line 105"/>
        <xdr:cNvSpPr>
          <a:spLocks/>
        </xdr:cNvSpPr>
      </xdr:nvSpPr>
      <xdr:spPr>
        <a:xfrm>
          <a:off x="1485900" y="446055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221</xdr:row>
      <xdr:rowOff>9525</xdr:rowOff>
    </xdr:from>
    <xdr:to>
      <xdr:col>8</xdr:col>
      <xdr:colOff>0</xdr:colOff>
      <xdr:row>221</xdr:row>
      <xdr:rowOff>9525</xdr:rowOff>
    </xdr:to>
    <xdr:sp>
      <xdr:nvSpPr>
        <xdr:cNvPr id="16" name="Line 106"/>
        <xdr:cNvSpPr>
          <a:spLocks/>
        </xdr:cNvSpPr>
      </xdr:nvSpPr>
      <xdr:spPr>
        <a:xfrm>
          <a:off x="1504950" y="45043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218</xdr:row>
      <xdr:rowOff>0</xdr:rowOff>
    </xdr:from>
    <xdr:to>
      <xdr:col>11</xdr:col>
      <xdr:colOff>628650</xdr:colOff>
      <xdr:row>218</xdr:row>
      <xdr:rowOff>0</xdr:rowOff>
    </xdr:to>
    <xdr:sp>
      <xdr:nvSpPr>
        <xdr:cNvPr id="17" name="Line 107"/>
        <xdr:cNvSpPr>
          <a:spLocks/>
        </xdr:cNvSpPr>
      </xdr:nvSpPr>
      <xdr:spPr>
        <a:xfrm flipV="1">
          <a:off x="4276725" y="437769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219</xdr:row>
      <xdr:rowOff>0</xdr:rowOff>
    </xdr:from>
    <xdr:to>
      <xdr:col>11</xdr:col>
      <xdr:colOff>657225</xdr:colOff>
      <xdr:row>219</xdr:row>
      <xdr:rowOff>0</xdr:rowOff>
    </xdr:to>
    <xdr:sp>
      <xdr:nvSpPr>
        <xdr:cNvPr id="18" name="Line 108"/>
        <xdr:cNvSpPr>
          <a:spLocks/>
        </xdr:cNvSpPr>
      </xdr:nvSpPr>
      <xdr:spPr>
        <a:xfrm>
          <a:off x="4324350" y="441960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409575</xdr:rowOff>
    </xdr:from>
    <xdr:to>
      <xdr:col>11</xdr:col>
      <xdr:colOff>685800</xdr:colOff>
      <xdr:row>219</xdr:row>
      <xdr:rowOff>409575</xdr:rowOff>
    </xdr:to>
    <xdr:sp>
      <xdr:nvSpPr>
        <xdr:cNvPr id="19" name="Line 109"/>
        <xdr:cNvSpPr>
          <a:spLocks/>
        </xdr:cNvSpPr>
      </xdr:nvSpPr>
      <xdr:spPr>
        <a:xfrm>
          <a:off x="4314825" y="446055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11</xdr:col>
      <xdr:colOff>685800</xdr:colOff>
      <xdr:row>221</xdr:row>
      <xdr:rowOff>0</xdr:rowOff>
    </xdr:to>
    <xdr:sp>
      <xdr:nvSpPr>
        <xdr:cNvPr id="20" name="Line 110"/>
        <xdr:cNvSpPr>
          <a:spLocks/>
        </xdr:cNvSpPr>
      </xdr:nvSpPr>
      <xdr:spPr>
        <a:xfrm>
          <a:off x="4314825" y="450342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zoomScalePageLayoutView="0" workbookViewId="0" topLeftCell="A16">
      <selection activeCell="G12" sqref="G12"/>
    </sheetView>
  </sheetViews>
  <sheetFormatPr defaultColWidth="9.140625" defaultRowHeight="12.75"/>
  <cols>
    <col min="1" max="1" width="4.421875" style="398" customWidth="1"/>
    <col min="2" max="2" width="3.421875" style="398" customWidth="1"/>
    <col min="3" max="3" width="6.00390625" style="400" customWidth="1"/>
    <col min="4" max="4" width="27.57421875" style="401" customWidth="1"/>
    <col min="5" max="5" width="0.5625" style="398" hidden="1" customWidth="1"/>
    <col min="6" max="6" width="39.140625" style="400" customWidth="1"/>
    <col min="7" max="7" width="32.8515625" style="398" customWidth="1"/>
    <col min="8" max="16384" width="9.140625" style="398" customWidth="1"/>
  </cols>
  <sheetData>
    <row r="1" spans="1:8" s="364" customFormat="1" ht="13.5" customHeight="1">
      <c r="A1" s="733" t="s">
        <v>362</v>
      </c>
      <c r="B1" s="733"/>
      <c r="C1" s="733"/>
      <c r="D1" s="733"/>
      <c r="E1" s="733"/>
      <c r="F1" s="733"/>
      <c r="G1" s="733"/>
      <c r="H1" s="733"/>
    </row>
    <row r="2" spans="1:6" s="364" customFormat="1" ht="15.75">
      <c r="A2" s="734" t="s">
        <v>272</v>
      </c>
      <c r="B2" s="734"/>
      <c r="C2" s="734"/>
      <c r="D2" s="734"/>
      <c r="E2" s="734"/>
      <c r="F2" s="735"/>
    </row>
    <row r="3" spans="1:6" s="364" customFormat="1" ht="15.75">
      <c r="A3" s="360"/>
      <c r="B3" s="360"/>
      <c r="C3" s="360"/>
      <c r="D3" s="360"/>
      <c r="E3" s="360"/>
      <c r="F3" s="361"/>
    </row>
    <row r="4" spans="1:7" s="370" customFormat="1" ht="12.75">
      <c r="A4" s="365"/>
      <c r="B4" s="366"/>
      <c r="C4" s="366"/>
      <c r="D4" s="367"/>
      <c r="E4" s="368"/>
      <c r="F4" s="369" t="s">
        <v>273</v>
      </c>
      <c r="G4" s="369" t="s">
        <v>274</v>
      </c>
    </row>
    <row r="5" spans="1:7" s="376" customFormat="1" ht="18" customHeight="1">
      <c r="A5" s="371" t="s">
        <v>220</v>
      </c>
      <c r="B5" s="372"/>
      <c r="C5" s="373"/>
      <c r="D5" s="374"/>
      <c r="E5" s="375"/>
      <c r="F5" s="372"/>
      <c r="G5" s="372"/>
    </row>
    <row r="6" spans="1:7" s="376" customFormat="1" ht="18" customHeight="1">
      <c r="A6" s="375"/>
      <c r="B6" s="371" t="s">
        <v>329</v>
      </c>
      <c r="C6" s="372"/>
      <c r="D6" s="377"/>
      <c r="E6" s="372"/>
      <c r="F6" s="372"/>
      <c r="G6" s="372"/>
    </row>
    <row r="7" spans="1:7" s="376" customFormat="1" ht="26.25">
      <c r="A7" s="375"/>
      <c r="B7" s="375"/>
      <c r="C7" s="375" t="s">
        <v>330</v>
      </c>
      <c r="D7" s="378"/>
      <c r="E7" s="375"/>
      <c r="F7" s="378" t="s">
        <v>352</v>
      </c>
      <c r="G7" s="379"/>
    </row>
    <row r="8" spans="1:7" s="376" customFormat="1" ht="26.25">
      <c r="A8" s="375"/>
      <c r="B8" s="375"/>
      <c r="C8" s="375" t="s">
        <v>331</v>
      </c>
      <c r="D8" s="378"/>
      <c r="E8" s="375"/>
      <c r="F8" s="378" t="s">
        <v>353</v>
      </c>
      <c r="G8" s="379"/>
    </row>
    <row r="9" spans="1:7" s="376" customFormat="1" ht="39">
      <c r="A9" s="375"/>
      <c r="B9" s="375"/>
      <c r="C9" s="375" t="s">
        <v>8</v>
      </c>
      <c r="D9" s="378"/>
      <c r="E9" s="375"/>
      <c r="F9" s="378" t="s">
        <v>354</v>
      </c>
      <c r="G9" s="379" t="s">
        <v>275</v>
      </c>
    </row>
    <row r="10" spans="1:7" s="376" customFormat="1" ht="39">
      <c r="A10" s="375"/>
      <c r="B10" s="375"/>
      <c r="C10" s="375" t="s">
        <v>9</v>
      </c>
      <c r="D10" s="378"/>
      <c r="E10" s="375"/>
      <c r="F10" s="378" t="s">
        <v>355</v>
      </c>
      <c r="G10" s="379" t="s">
        <v>276</v>
      </c>
    </row>
    <row r="11" spans="1:7" s="376" customFormat="1" ht="18" customHeight="1">
      <c r="A11" s="375"/>
      <c r="B11" s="371" t="s">
        <v>222</v>
      </c>
      <c r="C11" s="372"/>
      <c r="D11" s="377"/>
      <c r="E11" s="372"/>
      <c r="F11" s="377"/>
      <c r="G11" s="380"/>
    </row>
    <row r="12" spans="1:7" s="376" customFormat="1" ht="26.25">
      <c r="A12" s="375"/>
      <c r="B12" s="375"/>
      <c r="C12" s="375" t="s">
        <v>10</v>
      </c>
      <c r="D12" s="378"/>
      <c r="E12" s="375"/>
      <c r="F12" s="378" t="s">
        <v>356</v>
      </c>
      <c r="G12" s="379"/>
    </row>
    <row r="13" spans="1:7" s="376" customFormat="1" ht="39">
      <c r="A13" s="375"/>
      <c r="B13" s="375"/>
      <c r="C13" s="375" t="s">
        <v>11</v>
      </c>
      <c r="D13" s="378"/>
      <c r="E13" s="375"/>
      <c r="F13" s="378" t="s">
        <v>357</v>
      </c>
      <c r="G13" s="379"/>
    </row>
    <row r="14" spans="1:7" s="376" customFormat="1" ht="26.25">
      <c r="A14" s="375"/>
      <c r="B14" s="375"/>
      <c r="C14" s="375" t="s">
        <v>12</v>
      </c>
      <c r="D14" s="378"/>
      <c r="E14" s="375"/>
      <c r="F14" s="378" t="s">
        <v>332</v>
      </c>
      <c r="G14" s="379"/>
    </row>
    <row r="15" spans="1:7" s="376" customFormat="1" ht="26.25">
      <c r="A15" s="375"/>
      <c r="B15" s="375"/>
      <c r="C15" s="375" t="s">
        <v>13</v>
      </c>
      <c r="D15" s="378"/>
      <c r="E15" s="375"/>
      <c r="F15" s="378" t="s">
        <v>277</v>
      </c>
      <c r="G15" s="379"/>
    </row>
    <row r="16" spans="1:7" s="381" customFormat="1" ht="24.75" customHeight="1">
      <c r="A16" s="378"/>
      <c r="B16" s="378"/>
      <c r="C16" s="743" t="s">
        <v>14</v>
      </c>
      <c r="D16" s="744"/>
      <c r="E16" s="378"/>
      <c r="F16" s="378" t="s">
        <v>278</v>
      </c>
      <c r="G16" s="379"/>
    </row>
    <row r="17" spans="1:7" s="376" customFormat="1" ht="26.25">
      <c r="A17" s="375"/>
      <c r="B17" s="375"/>
      <c r="C17" s="375" t="s">
        <v>15</v>
      </c>
      <c r="D17" s="378"/>
      <c r="E17" s="375"/>
      <c r="F17" s="378" t="s">
        <v>358</v>
      </c>
      <c r="G17" s="379"/>
    </row>
    <row r="18" spans="1:7" s="376" customFormat="1" ht="26.25">
      <c r="A18" s="375"/>
      <c r="B18" s="375"/>
      <c r="C18" s="375" t="s">
        <v>16</v>
      </c>
      <c r="D18" s="378"/>
      <c r="E18" s="375"/>
      <c r="F18" s="378" t="s">
        <v>279</v>
      </c>
      <c r="G18" s="379"/>
    </row>
    <row r="19" spans="1:7" s="376" customFormat="1" ht="26.25">
      <c r="A19" s="375"/>
      <c r="B19" s="375"/>
      <c r="C19" s="375" t="s">
        <v>17</v>
      </c>
      <c r="D19" s="378"/>
      <c r="E19" s="375"/>
      <c r="F19" s="378" t="s">
        <v>280</v>
      </c>
      <c r="G19" s="379"/>
    </row>
    <row r="20" spans="1:7" s="376" customFormat="1" ht="12.75">
      <c r="A20" s="375"/>
      <c r="B20" s="375"/>
      <c r="C20" s="375"/>
      <c r="D20" s="378"/>
      <c r="E20" s="375"/>
      <c r="F20" s="378"/>
      <c r="G20" s="379"/>
    </row>
    <row r="21" spans="1:7" s="376" customFormat="1" ht="18" customHeight="1">
      <c r="A21" s="382" t="s">
        <v>19</v>
      </c>
      <c r="B21" s="383"/>
      <c r="C21" s="372"/>
      <c r="D21" s="377"/>
      <c r="E21" s="372"/>
      <c r="F21" s="384"/>
      <c r="G21" s="384"/>
    </row>
    <row r="22" spans="1:7" s="376" customFormat="1" ht="18" customHeight="1">
      <c r="A22" s="371" t="s">
        <v>20</v>
      </c>
      <c r="B22" s="383"/>
      <c r="C22" s="372"/>
      <c r="D22" s="377"/>
      <c r="E22" s="372"/>
      <c r="F22" s="380"/>
      <c r="G22" s="380"/>
    </row>
    <row r="23" spans="1:7" s="376" customFormat="1" ht="18" customHeight="1">
      <c r="A23" s="375"/>
      <c r="B23" s="382" t="s">
        <v>21</v>
      </c>
      <c r="C23" s="372"/>
      <c r="D23" s="377"/>
      <c r="E23" s="372"/>
      <c r="F23" s="377"/>
      <c r="G23" s="380"/>
    </row>
    <row r="24" spans="1:7" s="376" customFormat="1" ht="18" customHeight="1">
      <c r="A24" s="375"/>
      <c r="B24" s="375"/>
      <c r="C24" s="371" t="s">
        <v>22</v>
      </c>
      <c r="D24" s="385"/>
      <c r="E24" s="375"/>
      <c r="F24" s="378"/>
      <c r="G24" s="379"/>
    </row>
    <row r="25" spans="1:7" s="376" customFormat="1" ht="97.5" customHeight="1">
      <c r="A25" s="375"/>
      <c r="B25" s="386"/>
      <c r="C25" s="375" t="s">
        <v>324</v>
      </c>
      <c r="D25" s="378"/>
      <c r="E25" s="375"/>
      <c r="F25" s="378" t="s">
        <v>281</v>
      </c>
      <c r="G25" s="379" t="s">
        <v>282</v>
      </c>
    </row>
    <row r="26" spans="1:7" s="376" customFormat="1" ht="92.25">
      <c r="A26" s="375"/>
      <c r="B26" s="386"/>
      <c r="C26" s="375" t="s">
        <v>24</v>
      </c>
      <c r="D26" s="378"/>
      <c r="E26" s="375"/>
      <c r="F26" s="378" t="s">
        <v>283</v>
      </c>
      <c r="G26" s="379" t="s">
        <v>325</v>
      </c>
    </row>
    <row r="27" spans="1:7" s="376" customFormat="1" ht="26.25">
      <c r="A27" s="375"/>
      <c r="B27" s="386"/>
      <c r="C27" s="362" t="s">
        <v>25</v>
      </c>
      <c r="D27" s="387"/>
      <c r="E27" s="375"/>
      <c r="F27" s="378" t="s">
        <v>284</v>
      </c>
      <c r="G27" s="375" t="s">
        <v>285</v>
      </c>
    </row>
    <row r="28" spans="1:7" s="376" customFormat="1" ht="16.5" customHeight="1">
      <c r="A28" s="375"/>
      <c r="B28" s="386"/>
      <c r="C28" s="362" t="s">
        <v>26</v>
      </c>
      <c r="D28" s="387"/>
      <c r="E28" s="375"/>
      <c r="F28" s="378" t="s">
        <v>286</v>
      </c>
      <c r="G28" s="379"/>
    </row>
    <row r="29" spans="1:7" s="376" customFormat="1" ht="12.75">
      <c r="A29" s="386"/>
      <c r="B29" s="386"/>
      <c r="C29" s="362"/>
      <c r="D29" s="387"/>
      <c r="E29" s="375"/>
      <c r="F29" s="378"/>
      <c r="G29" s="379"/>
    </row>
    <row r="30" spans="1:7" s="376" customFormat="1" ht="18" customHeight="1">
      <c r="A30" s="375"/>
      <c r="B30" s="375"/>
      <c r="C30" s="371" t="s">
        <v>28</v>
      </c>
      <c r="D30" s="385"/>
      <c r="E30" s="371"/>
      <c r="F30" s="385"/>
      <c r="G30" s="388"/>
    </row>
    <row r="31" spans="1:7" s="376" customFormat="1" ht="52.5">
      <c r="A31" s="375"/>
      <c r="B31" s="386"/>
      <c r="C31" s="375" t="s">
        <v>23</v>
      </c>
      <c r="D31" s="378"/>
      <c r="E31" s="375"/>
      <c r="F31" s="378" t="s">
        <v>287</v>
      </c>
      <c r="G31" s="379" t="s">
        <v>288</v>
      </c>
    </row>
    <row r="32" spans="1:7" s="376" customFormat="1" ht="52.5">
      <c r="A32" s="375"/>
      <c r="B32" s="386"/>
      <c r="C32" s="375" t="s">
        <v>260</v>
      </c>
      <c r="D32" s="378"/>
      <c r="E32" s="375"/>
      <c r="F32" s="378" t="s">
        <v>283</v>
      </c>
      <c r="G32" s="379" t="s">
        <v>326</v>
      </c>
    </row>
    <row r="33" spans="1:7" s="376" customFormat="1" ht="17.25" customHeight="1">
      <c r="A33" s="375"/>
      <c r="B33" s="386"/>
      <c r="C33" s="375" t="s">
        <v>26</v>
      </c>
      <c r="D33" s="378"/>
      <c r="E33" s="375"/>
      <c r="F33" s="378" t="s">
        <v>286</v>
      </c>
      <c r="G33" s="379"/>
    </row>
    <row r="34" spans="1:7" s="376" customFormat="1" ht="12.75">
      <c r="A34" s="386"/>
      <c r="B34" s="386"/>
      <c r="C34" s="742"/>
      <c r="D34" s="742"/>
      <c r="E34" s="386"/>
      <c r="F34" s="375"/>
      <c r="G34" s="379"/>
    </row>
    <row r="35" spans="2:7" s="376" customFormat="1" ht="25.5" customHeight="1">
      <c r="B35" s="371" t="s">
        <v>31</v>
      </c>
      <c r="C35" s="372"/>
      <c r="D35" s="377"/>
      <c r="E35" s="372"/>
      <c r="F35" s="745" t="s">
        <v>327</v>
      </c>
      <c r="G35" s="746"/>
    </row>
    <row r="36" spans="1:7" s="376" customFormat="1" ht="12.75">
      <c r="A36" s="375"/>
      <c r="B36" s="386"/>
      <c r="C36" s="362" t="s">
        <v>32</v>
      </c>
      <c r="D36" s="387"/>
      <c r="E36" s="375"/>
      <c r="F36" s="378"/>
      <c r="G36" s="379"/>
    </row>
    <row r="37" spans="1:7" s="376" customFormat="1" ht="12.75">
      <c r="A37" s="375"/>
      <c r="B37" s="386"/>
      <c r="C37" s="362" t="s">
        <v>33</v>
      </c>
      <c r="D37" s="387"/>
      <c r="E37" s="375"/>
      <c r="F37" s="378"/>
      <c r="G37" s="379"/>
    </row>
    <row r="38" spans="1:7" s="376" customFormat="1" ht="12.75">
      <c r="A38" s="375"/>
      <c r="B38" s="386"/>
      <c r="C38" s="362" t="s">
        <v>34</v>
      </c>
      <c r="D38" s="387"/>
      <c r="E38" s="375"/>
      <c r="F38" s="378"/>
      <c r="G38" s="379"/>
    </row>
    <row r="39" spans="1:7" s="376" customFormat="1" ht="12.75">
      <c r="A39" s="375"/>
      <c r="B39" s="386"/>
      <c r="C39" s="362" t="s">
        <v>35</v>
      </c>
      <c r="D39" s="387"/>
      <c r="E39" s="375"/>
      <c r="F39" s="375"/>
      <c r="G39" s="375"/>
    </row>
    <row r="40" spans="1:7" s="376" customFormat="1" ht="12.75">
      <c r="A40" s="375"/>
      <c r="B40" s="386"/>
      <c r="C40" s="362" t="s">
        <v>36</v>
      </c>
      <c r="D40" s="387"/>
      <c r="E40" s="375"/>
      <c r="F40" s="375"/>
      <c r="G40" s="375"/>
    </row>
    <row r="41" spans="1:7" s="376" customFormat="1" ht="12.75">
      <c r="A41" s="375"/>
      <c r="B41" s="386"/>
      <c r="C41" s="362" t="s">
        <v>37</v>
      </c>
      <c r="D41" s="387"/>
      <c r="E41" s="375"/>
      <c r="F41" s="375"/>
      <c r="G41" s="375"/>
    </row>
    <row r="42" spans="1:7" s="376" customFormat="1" ht="12.75">
      <c r="A42" s="375"/>
      <c r="B42" s="386"/>
      <c r="C42" s="362" t="s">
        <v>38</v>
      </c>
      <c r="D42" s="387"/>
      <c r="E42" s="375"/>
      <c r="F42" s="378"/>
      <c r="G42" s="379"/>
    </row>
    <row r="43" spans="1:7" s="376" customFormat="1" ht="12.75">
      <c r="A43" s="375"/>
      <c r="B43" s="386"/>
      <c r="C43" s="362" t="s">
        <v>39</v>
      </c>
      <c r="D43" s="387"/>
      <c r="E43" s="375"/>
      <c r="F43" s="378"/>
      <c r="G43" s="379"/>
    </row>
    <row r="44" spans="1:7" s="376" customFormat="1" ht="12.75">
      <c r="A44" s="375"/>
      <c r="B44" s="386"/>
      <c r="C44" s="362" t="s">
        <v>40</v>
      </c>
      <c r="D44" s="387"/>
      <c r="E44" s="375"/>
      <c r="F44" s="378"/>
      <c r="G44" s="379"/>
    </row>
    <row r="45" spans="1:7" s="376" customFormat="1" ht="15.75" customHeight="1">
      <c r="A45" s="375"/>
      <c r="B45" s="386"/>
      <c r="C45" s="362" t="s">
        <v>41</v>
      </c>
      <c r="D45" s="387"/>
      <c r="E45" s="375"/>
      <c r="F45" s="378" t="s">
        <v>289</v>
      </c>
      <c r="G45" s="379" t="s">
        <v>290</v>
      </c>
    </row>
    <row r="46" spans="1:7" s="376" customFormat="1" ht="52.5">
      <c r="A46" s="375"/>
      <c r="B46" s="386"/>
      <c r="C46" s="375" t="s">
        <v>42</v>
      </c>
      <c r="D46" s="378"/>
      <c r="E46" s="375"/>
      <c r="F46" s="378" t="s">
        <v>291</v>
      </c>
      <c r="G46" s="379" t="s">
        <v>292</v>
      </c>
    </row>
    <row r="47" spans="1:7" s="376" customFormat="1" ht="26.25">
      <c r="A47" s="375"/>
      <c r="B47" s="375"/>
      <c r="C47" s="375" t="s">
        <v>43</v>
      </c>
      <c r="D47" s="378"/>
      <c r="E47" s="375"/>
      <c r="F47" s="378" t="s">
        <v>293</v>
      </c>
      <c r="G47" s="379"/>
    </row>
    <row r="48" spans="1:7" s="376" customFormat="1" ht="12.75">
      <c r="A48" s="375"/>
      <c r="B48" s="386"/>
      <c r="C48" s="375" t="s">
        <v>26</v>
      </c>
      <c r="D48" s="378"/>
      <c r="E48" s="375"/>
      <c r="F48" s="378" t="s">
        <v>286</v>
      </c>
      <c r="G48" s="379"/>
    </row>
    <row r="49" spans="1:7" s="376" customFormat="1" ht="12.75">
      <c r="A49" s="375"/>
      <c r="B49" s="386"/>
      <c r="C49" s="362"/>
      <c r="D49" s="387"/>
      <c r="E49" s="375"/>
      <c r="F49" s="378"/>
      <c r="G49" s="379"/>
    </row>
    <row r="50" spans="1:7" s="376" customFormat="1" ht="18" customHeight="1">
      <c r="A50" s="382" t="s">
        <v>46</v>
      </c>
      <c r="B50" s="383"/>
      <c r="C50" s="373"/>
      <c r="D50" s="389"/>
      <c r="E50" s="372"/>
      <c r="F50" s="372"/>
      <c r="G50" s="380"/>
    </row>
    <row r="51" spans="1:7" s="376" customFormat="1" ht="18" customHeight="1">
      <c r="A51" s="375"/>
      <c r="B51" s="371" t="s">
        <v>47</v>
      </c>
      <c r="C51" s="373"/>
      <c r="D51" s="389"/>
      <c r="E51" s="372"/>
      <c r="F51" s="372"/>
      <c r="G51" s="380"/>
    </row>
    <row r="52" spans="1:7" s="376" customFormat="1" ht="26.25">
      <c r="A52" s="375"/>
      <c r="B52" s="386"/>
      <c r="C52" s="362" t="s">
        <v>48</v>
      </c>
      <c r="D52" s="387"/>
      <c r="E52" s="375"/>
      <c r="F52" s="378" t="s">
        <v>294</v>
      </c>
      <c r="G52" s="379"/>
    </row>
    <row r="53" spans="1:7" s="376" customFormat="1" ht="12.75">
      <c r="A53" s="375"/>
      <c r="B53" s="386"/>
      <c r="C53" s="362" t="s">
        <v>49</v>
      </c>
      <c r="D53" s="387"/>
      <c r="E53" s="375"/>
      <c r="F53" s="378" t="s">
        <v>295</v>
      </c>
      <c r="G53" s="379"/>
    </row>
    <row r="54" spans="1:7" s="376" customFormat="1" ht="26.25">
      <c r="A54" s="375"/>
      <c r="B54" s="386"/>
      <c r="C54" s="362" t="s">
        <v>50</v>
      </c>
      <c r="D54" s="387"/>
      <c r="E54" s="375"/>
      <c r="F54" s="378" t="s">
        <v>296</v>
      </c>
      <c r="G54" s="379"/>
    </row>
    <row r="55" spans="1:7" s="376" customFormat="1" ht="12.75">
      <c r="A55" s="375"/>
      <c r="B55" s="386"/>
      <c r="C55" s="362" t="s">
        <v>51</v>
      </c>
      <c r="D55" s="387"/>
      <c r="E55" s="375"/>
      <c r="F55" s="378" t="s">
        <v>295</v>
      </c>
      <c r="G55" s="379"/>
    </row>
    <row r="56" spans="1:7" s="376" customFormat="1" ht="12.75">
      <c r="A56" s="375"/>
      <c r="B56" s="375"/>
      <c r="C56" s="362" t="s">
        <v>52</v>
      </c>
      <c r="D56" s="387"/>
      <c r="E56" s="375"/>
      <c r="F56" s="378" t="s">
        <v>297</v>
      </c>
      <c r="G56" s="379"/>
    </row>
    <row r="57" spans="1:7" s="376" customFormat="1" ht="12.75">
      <c r="A57" s="375"/>
      <c r="B57" s="375"/>
      <c r="C57" s="362" t="s">
        <v>53</v>
      </c>
      <c r="D57" s="387"/>
      <c r="E57" s="375"/>
      <c r="F57" s="378" t="s">
        <v>298</v>
      </c>
      <c r="G57" s="379"/>
    </row>
    <row r="58" spans="1:7" s="376" customFormat="1" ht="12.75">
      <c r="A58" s="386"/>
      <c r="B58" s="375"/>
      <c r="C58" s="362"/>
      <c r="D58" s="387"/>
      <c r="E58" s="375"/>
      <c r="F58" s="390"/>
      <c r="G58" s="390"/>
    </row>
    <row r="59" spans="1:7" s="376" customFormat="1" ht="18" customHeight="1">
      <c r="A59" s="375"/>
      <c r="B59" s="371" t="s">
        <v>55</v>
      </c>
      <c r="C59" s="373"/>
      <c r="D59" s="389"/>
      <c r="E59" s="372"/>
      <c r="F59" s="377"/>
      <c r="G59" s="391"/>
    </row>
    <row r="60" spans="1:7" s="376" customFormat="1" ht="26.25">
      <c r="A60" s="375"/>
      <c r="B60" s="375"/>
      <c r="C60" s="362" t="s">
        <v>56</v>
      </c>
      <c r="D60" s="387"/>
      <c r="E60" s="375"/>
      <c r="F60" s="378" t="s">
        <v>299</v>
      </c>
      <c r="G60" s="379"/>
    </row>
    <row r="61" spans="1:7" s="376" customFormat="1" ht="12.75">
      <c r="A61" s="375"/>
      <c r="B61" s="386"/>
      <c r="C61" s="362" t="s">
        <v>26</v>
      </c>
      <c r="D61" s="387"/>
      <c r="E61" s="375"/>
      <c r="F61" s="375"/>
      <c r="G61" s="379"/>
    </row>
    <row r="62" spans="1:7" s="376" customFormat="1" ht="12.75">
      <c r="A62" s="386"/>
      <c r="B62" s="375"/>
      <c r="C62" s="362"/>
      <c r="D62" s="387"/>
      <c r="E62" s="375"/>
      <c r="F62" s="378"/>
      <c r="G62" s="379"/>
    </row>
    <row r="63" spans="1:7" s="376" customFormat="1" ht="18" customHeight="1">
      <c r="A63" s="375"/>
      <c r="B63" s="371" t="s">
        <v>58</v>
      </c>
      <c r="C63" s="373"/>
      <c r="D63" s="389"/>
      <c r="E63" s="372"/>
      <c r="F63" s="377"/>
      <c r="G63" s="380"/>
    </row>
    <row r="64" spans="1:7" s="376" customFormat="1" ht="12.75">
      <c r="A64" s="375"/>
      <c r="B64" s="375"/>
      <c r="C64" s="362" t="s">
        <v>56</v>
      </c>
      <c r="D64" s="387"/>
      <c r="E64" s="375"/>
      <c r="F64" s="375" t="s">
        <v>300</v>
      </c>
      <c r="G64" s="378" t="s">
        <v>301</v>
      </c>
    </row>
    <row r="65" spans="1:7" s="376" customFormat="1" ht="12.75">
      <c r="A65" s="375"/>
      <c r="B65" s="386"/>
      <c r="C65" s="362" t="s">
        <v>26</v>
      </c>
      <c r="D65" s="387"/>
      <c r="E65" s="375"/>
      <c r="F65" s="378"/>
      <c r="G65" s="379"/>
    </row>
    <row r="66" spans="1:7" s="376" customFormat="1" ht="12.75">
      <c r="A66" s="386"/>
      <c r="B66" s="375"/>
      <c r="C66" s="362"/>
      <c r="D66" s="387"/>
      <c r="E66" s="375"/>
      <c r="F66" s="378"/>
      <c r="G66" s="379"/>
    </row>
    <row r="67" spans="1:7" s="376" customFormat="1" ht="18" customHeight="1">
      <c r="A67" s="371" t="s">
        <v>61</v>
      </c>
      <c r="B67" s="383"/>
      <c r="C67" s="373"/>
      <c r="D67" s="389"/>
      <c r="E67" s="372"/>
      <c r="F67" s="377"/>
      <c r="G67" s="380"/>
    </row>
    <row r="68" spans="1:7" s="376" customFormat="1" ht="26.25">
      <c r="A68" s="375"/>
      <c r="B68" s="375"/>
      <c r="C68" s="375" t="s">
        <v>62</v>
      </c>
      <c r="D68" s="387"/>
      <c r="E68" s="375"/>
      <c r="F68" s="378" t="s">
        <v>302</v>
      </c>
      <c r="G68" s="379"/>
    </row>
    <row r="69" spans="1:7" s="376" customFormat="1" ht="12.75">
      <c r="A69" s="375"/>
      <c r="B69" s="375"/>
      <c r="C69" s="362"/>
      <c r="D69" s="387"/>
      <c r="E69" s="375"/>
      <c r="F69" s="378"/>
      <c r="G69" s="379"/>
    </row>
    <row r="70" spans="1:7" s="376" customFormat="1" ht="12.75">
      <c r="A70" s="375"/>
      <c r="B70" s="375"/>
      <c r="C70" s="375" t="s">
        <v>64</v>
      </c>
      <c r="D70" s="387"/>
      <c r="E70" s="375"/>
      <c r="F70" s="375"/>
      <c r="G70" s="379"/>
    </row>
    <row r="71" spans="1:7" s="376" customFormat="1" ht="12.75">
      <c r="A71" s="375"/>
      <c r="B71" s="375"/>
      <c r="C71" s="375" t="s">
        <v>65</v>
      </c>
      <c r="D71" s="387"/>
      <c r="E71" s="375"/>
      <c r="F71" s="378"/>
      <c r="G71" s="379"/>
    </row>
    <row r="72" spans="1:7" s="376" customFormat="1" ht="26.25">
      <c r="A72" s="375"/>
      <c r="B72" s="375"/>
      <c r="C72" s="375" t="s">
        <v>66</v>
      </c>
      <c r="D72" s="387"/>
      <c r="E72" s="375"/>
      <c r="F72" s="378" t="s">
        <v>303</v>
      </c>
      <c r="G72" s="379"/>
    </row>
    <row r="73" spans="1:7" s="376" customFormat="1" ht="12.75">
      <c r="A73" s="375"/>
      <c r="B73" s="375"/>
      <c r="C73" s="375" t="s">
        <v>67</v>
      </c>
      <c r="D73" s="387"/>
      <c r="E73" s="375"/>
      <c r="F73" s="378"/>
      <c r="G73" s="379"/>
    </row>
    <row r="74" spans="1:7" s="376" customFormat="1" ht="12.75">
      <c r="A74" s="375"/>
      <c r="B74" s="375"/>
      <c r="C74" s="375" t="s">
        <v>68</v>
      </c>
      <c r="D74" s="387"/>
      <c r="E74" s="375"/>
      <c r="F74" s="378" t="s">
        <v>304</v>
      </c>
      <c r="G74" s="390"/>
    </row>
    <row r="75" spans="1:7" s="376" customFormat="1" ht="12.75">
      <c r="A75" s="375"/>
      <c r="B75" s="375"/>
      <c r="C75" s="375" t="s">
        <v>69</v>
      </c>
      <c r="D75" s="387"/>
      <c r="E75" s="375"/>
      <c r="F75" s="375"/>
      <c r="G75" s="379"/>
    </row>
    <row r="76" spans="1:7" s="376" customFormat="1" ht="12.75">
      <c r="A76" s="375"/>
      <c r="B76" s="386"/>
      <c r="C76" s="386" t="s">
        <v>26</v>
      </c>
      <c r="D76" s="387"/>
      <c r="E76" s="375"/>
      <c r="F76" s="378"/>
      <c r="G76" s="392"/>
    </row>
    <row r="77" spans="1:7" s="376" customFormat="1" ht="12.75">
      <c r="A77" s="386"/>
      <c r="B77" s="386"/>
      <c r="C77" s="740"/>
      <c r="D77" s="741"/>
      <c r="E77" s="386"/>
      <c r="F77" s="378"/>
      <c r="G77" s="379"/>
    </row>
    <row r="78" spans="1:7" s="376" customFormat="1" ht="18" customHeight="1">
      <c r="A78" s="371" t="s">
        <v>71</v>
      </c>
      <c r="B78" s="383"/>
      <c r="C78" s="373"/>
      <c r="D78" s="389"/>
      <c r="E78" s="372"/>
      <c r="F78" s="372"/>
      <c r="G78" s="380"/>
    </row>
    <row r="79" spans="1:7" s="376" customFormat="1" ht="26.25">
      <c r="A79" s="375"/>
      <c r="B79" s="375"/>
      <c r="C79" s="375" t="s">
        <v>72</v>
      </c>
      <c r="D79" s="387"/>
      <c r="E79" s="375"/>
      <c r="F79" s="378" t="s">
        <v>305</v>
      </c>
      <c r="G79" s="379"/>
    </row>
    <row r="80" spans="1:7" s="376" customFormat="1" ht="12.75">
      <c r="A80" s="375"/>
      <c r="B80" s="375"/>
      <c r="C80" s="375" t="s">
        <v>67</v>
      </c>
      <c r="D80" s="387"/>
      <c r="E80" s="375"/>
      <c r="F80" s="375"/>
      <c r="G80" s="379"/>
    </row>
    <row r="81" spans="1:7" s="376" customFormat="1" ht="26.25">
      <c r="A81" s="375"/>
      <c r="B81" s="375"/>
      <c r="C81" s="375" t="s">
        <v>73</v>
      </c>
      <c r="D81" s="387"/>
      <c r="E81" s="375"/>
      <c r="F81" s="378" t="s">
        <v>306</v>
      </c>
      <c r="G81" s="379"/>
    </row>
    <row r="82" spans="1:7" s="376" customFormat="1" ht="12.75">
      <c r="A82" s="375"/>
      <c r="B82" s="375"/>
      <c r="C82" s="375" t="s">
        <v>26</v>
      </c>
      <c r="D82" s="387"/>
      <c r="E82" s="375"/>
      <c r="F82" s="375"/>
      <c r="G82" s="379"/>
    </row>
    <row r="83" spans="1:7" s="376" customFormat="1" ht="12.75">
      <c r="A83" s="375"/>
      <c r="B83" s="375"/>
      <c r="C83" s="362"/>
      <c r="D83" s="387"/>
      <c r="E83" s="375"/>
      <c r="F83" s="378"/>
      <c r="G83" s="379"/>
    </row>
    <row r="84" spans="1:7" s="376" customFormat="1" ht="18.75" customHeight="1">
      <c r="A84" s="371" t="s">
        <v>75</v>
      </c>
      <c r="B84" s="383"/>
      <c r="C84" s="373"/>
      <c r="D84" s="389"/>
      <c r="E84" s="372"/>
      <c r="F84" s="372"/>
      <c r="G84" s="380"/>
    </row>
    <row r="85" spans="1:7" s="376" customFormat="1" ht="18" customHeight="1">
      <c r="A85" s="375"/>
      <c r="B85" s="382" t="s">
        <v>76</v>
      </c>
      <c r="C85" s="373"/>
      <c r="D85" s="389"/>
      <c r="E85" s="372"/>
      <c r="F85" s="372"/>
      <c r="G85" s="380"/>
    </row>
    <row r="86" spans="1:7" s="376" customFormat="1" ht="66">
      <c r="A86" s="375"/>
      <c r="B86" s="375"/>
      <c r="C86" s="362" t="s">
        <v>23</v>
      </c>
      <c r="D86" s="387"/>
      <c r="E86" s="375"/>
      <c r="F86" s="378" t="s">
        <v>328</v>
      </c>
      <c r="G86" s="379" t="s">
        <v>307</v>
      </c>
    </row>
    <row r="87" spans="1:7" s="376" customFormat="1" ht="39">
      <c r="A87" s="375"/>
      <c r="B87" s="386"/>
      <c r="C87" s="362" t="s">
        <v>24</v>
      </c>
      <c r="D87" s="387"/>
      <c r="E87" s="375"/>
      <c r="F87" s="378" t="s">
        <v>283</v>
      </c>
      <c r="G87" s="379" t="s">
        <v>359</v>
      </c>
    </row>
    <row r="88" spans="1:7" s="376" customFormat="1" ht="12.75">
      <c r="A88" s="375"/>
      <c r="B88" s="386"/>
      <c r="C88" s="362" t="s">
        <v>26</v>
      </c>
      <c r="D88" s="387"/>
      <c r="E88" s="375"/>
      <c r="F88" s="378"/>
      <c r="G88" s="379"/>
    </row>
    <row r="89" spans="1:7" s="376" customFormat="1" ht="12.75">
      <c r="A89" s="375"/>
      <c r="B89" s="375"/>
      <c r="C89" s="362"/>
      <c r="D89" s="387"/>
      <c r="E89" s="375"/>
      <c r="F89" s="375"/>
      <c r="G89" s="379"/>
    </row>
    <row r="90" spans="2:7" s="376" customFormat="1" ht="18" customHeight="1">
      <c r="B90" s="371" t="s">
        <v>78</v>
      </c>
      <c r="C90" s="373"/>
      <c r="D90" s="389"/>
      <c r="E90" s="372"/>
      <c r="F90" s="372"/>
      <c r="G90" s="380"/>
    </row>
    <row r="91" spans="1:7" s="376" customFormat="1" ht="18" customHeight="1">
      <c r="A91" s="375"/>
      <c r="C91" s="393" t="s">
        <v>79</v>
      </c>
      <c r="D91" s="389"/>
      <c r="E91" s="372"/>
      <c r="F91" s="372"/>
      <c r="G91" s="380"/>
    </row>
    <row r="92" spans="1:7" s="376" customFormat="1" ht="12.75">
      <c r="A92" s="375"/>
      <c r="B92" s="375"/>
      <c r="C92" s="362" t="s">
        <v>80</v>
      </c>
      <c r="D92" s="387"/>
      <c r="E92" s="375"/>
      <c r="F92" s="378" t="s">
        <v>308</v>
      </c>
      <c r="G92" s="379"/>
    </row>
    <row r="93" spans="1:7" s="376" customFormat="1" ht="52.5">
      <c r="A93" s="375"/>
      <c r="B93" s="375"/>
      <c r="C93" s="362" t="s">
        <v>81</v>
      </c>
      <c r="D93" s="387"/>
      <c r="E93" s="375"/>
      <c r="F93" s="378" t="s">
        <v>309</v>
      </c>
      <c r="G93" s="379"/>
    </row>
    <row r="94" spans="1:7" s="376" customFormat="1" ht="51.75" customHeight="1">
      <c r="A94" s="375"/>
      <c r="B94" s="394"/>
      <c r="C94" s="736" t="s">
        <v>82</v>
      </c>
      <c r="D94" s="737"/>
      <c r="E94" s="375"/>
      <c r="F94" s="378" t="s">
        <v>310</v>
      </c>
      <c r="G94" s="379"/>
    </row>
    <row r="95" spans="1:7" s="376" customFormat="1" ht="52.5">
      <c r="A95" s="375"/>
      <c r="B95" s="375"/>
      <c r="C95" s="362" t="s">
        <v>83</v>
      </c>
      <c r="D95" s="387"/>
      <c r="E95" s="375"/>
      <c r="F95" s="378" t="s">
        <v>311</v>
      </c>
      <c r="G95" s="379"/>
    </row>
    <row r="96" spans="1:7" s="376" customFormat="1" ht="52.5">
      <c r="A96" s="375"/>
      <c r="B96" s="375"/>
      <c r="C96" s="362" t="s">
        <v>84</v>
      </c>
      <c r="D96" s="387"/>
      <c r="E96" s="375"/>
      <c r="F96" s="378" t="s">
        <v>361</v>
      </c>
      <c r="G96" s="375"/>
    </row>
    <row r="97" spans="1:7" s="376" customFormat="1" ht="12.75">
      <c r="A97" s="375"/>
      <c r="B97" s="375"/>
      <c r="C97" s="362"/>
      <c r="D97" s="387"/>
      <c r="E97" s="375"/>
      <c r="F97" s="375"/>
      <c r="G97" s="375"/>
    </row>
    <row r="98" spans="1:7" s="376" customFormat="1" ht="18" customHeight="1">
      <c r="A98" s="375"/>
      <c r="C98" s="393" t="s">
        <v>86</v>
      </c>
      <c r="D98" s="389"/>
      <c r="E98" s="372"/>
      <c r="F98" s="372"/>
      <c r="G98" s="372"/>
    </row>
    <row r="99" spans="1:7" s="376" customFormat="1" ht="39">
      <c r="A99" s="375"/>
      <c r="B99" s="386"/>
      <c r="C99" s="362" t="s">
        <v>87</v>
      </c>
      <c r="D99" s="387"/>
      <c r="E99" s="375"/>
      <c r="F99" s="378" t="s">
        <v>312</v>
      </c>
      <c r="G99" s="375"/>
    </row>
    <row r="100" spans="1:7" s="376" customFormat="1" ht="39">
      <c r="A100" s="375"/>
      <c r="B100" s="386"/>
      <c r="C100" s="362" t="s">
        <v>88</v>
      </c>
      <c r="D100" s="387"/>
      <c r="E100" s="375"/>
      <c r="F100" s="378" t="s">
        <v>313</v>
      </c>
      <c r="G100" s="375"/>
    </row>
    <row r="101" spans="1:7" s="376" customFormat="1" ht="26.25">
      <c r="A101" s="375"/>
      <c r="B101" s="386"/>
      <c r="C101" s="362" t="s">
        <v>89</v>
      </c>
      <c r="D101" s="387"/>
      <c r="E101" s="375"/>
      <c r="F101" s="378" t="s">
        <v>314</v>
      </c>
      <c r="G101" s="375"/>
    </row>
    <row r="102" spans="1:7" s="376" customFormat="1" ht="18" customHeight="1">
      <c r="A102" s="375"/>
      <c r="C102" s="393" t="s">
        <v>91</v>
      </c>
      <c r="D102" s="389"/>
      <c r="E102" s="372"/>
      <c r="F102" s="372"/>
      <c r="G102" s="372"/>
    </row>
    <row r="103" spans="1:7" s="376" customFormat="1" ht="26.25">
      <c r="A103" s="375"/>
      <c r="B103" s="386"/>
      <c r="C103" s="362" t="s">
        <v>92</v>
      </c>
      <c r="D103" s="387"/>
      <c r="E103" s="375"/>
      <c r="F103" s="378" t="s">
        <v>315</v>
      </c>
      <c r="G103" s="375"/>
    </row>
    <row r="104" spans="1:7" s="376" customFormat="1" ht="26.25">
      <c r="A104" s="375"/>
      <c r="B104" s="386"/>
      <c r="C104" s="362" t="s">
        <v>93</v>
      </c>
      <c r="D104" s="387"/>
      <c r="E104" s="375"/>
      <c r="F104" s="378" t="s">
        <v>316</v>
      </c>
      <c r="G104" s="375"/>
    </row>
    <row r="105" spans="1:7" s="376" customFormat="1" ht="39">
      <c r="A105" s="375"/>
      <c r="B105" s="386"/>
      <c r="C105" s="362" t="s">
        <v>94</v>
      </c>
      <c r="D105" s="387"/>
      <c r="E105" s="375"/>
      <c r="F105" s="378" t="s">
        <v>317</v>
      </c>
      <c r="G105" s="375"/>
    </row>
    <row r="106" spans="1:7" s="376" customFormat="1" ht="39">
      <c r="A106" s="375"/>
      <c r="B106" s="386"/>
      <c r="C106" s="362" t="s">
        <v>95</v>
      </c>
      <c r="D106" s="387"/>
      <c r="E106" s="375"/>
      <c r="F106" s="378" t="s">
        <v>318</v>
      </c>
      <c r="G106" s="375"/>
    </row>
    <row r="107" spans="1:7" s="376" customFormat="1" ht="26.25">
      <c r="A107" s="375"/>
      <c r="B107" s="386"/>
      <c r="C107" s="363" t="s">
        <v>96</v>
      </c>
      <c r="D107" s="387"/>
      <c r="E107" s="375"/>
      <c r="F107" s="378" t="s">
        <v>319</v>
      </c>
      <c r="G107" s="375"/>
    </row>
    <row r="108" spans="1:7" s="376" customFormat="1" ht="26.25">
      <c r="A108" s="375"/>
      <c r="B108" s="386"/>
      <c r="C108" s="362" t="s">
        <v>97</v>
      </c>
      <c r="D108" s="395"/>
      <c r="E108" s="375"/>
      <c r="F108" s="378" t="s">
        <v>320</v>
      </c>
      <c r="G108" s="375"/>
    </row>
    <row r="109" spans="1:7" s="376" customFormat="1" ht="39">
      <c r="A109" s="375"/>
      <c r="B109" s="386"/>
      <c r="C109" s="362" t="s">
        <v>98</v>
      </c>
      <c r="D109" s="387"/>
      <c r="E109" s="375"/>
      <c r="F109" s="378" t="s">
        <v>321</v>
      </c>
      <c r="G109" s="375"/>
    </row>
    <row r="110" spans="1:7" s="376" customFormat="1" ht="52.5">
      <c r="A110" s="375"/>
      <c r="B110" s="386"/>
      <c r="C110" s="362" t="s">
        <v>99</v>
      </c>
      <c r="D110" s="387"/>
      <c r="E110" s="375"/>
      <c r="F110" s="378" t="s">
        <v>322</v>
      </c>
      <c r="G110" s="375"/>
    </row>
    <row r="111" spans="1:7" s="376" customFormat="1" ht="14.25" customHeight="1">
      <c r="A111" s="375"/>
      <c r="B111" s="386"/>
      <c r="C111" s="362" t="s">
        <v>26</v>
      </c>
      <c r="D111" s="387"/>
      <c r="E111" s="375"/>
      <c r="F111" s="375"/>
      <c r="G111" s="375"/>
    </row>
    <row r="112" spans="1:7" s="376" customFormat="1" ht="12.75">
      <c r="A112" s="386"/>
      <c r="B112" s="386"/>
      <c r="C112" s="738"/>
      <c r="D112" s="739"/>
      <c r="E112" s="386"/>
      <c r="F112" s="375"/>
      <c r="G112" s="375"/>
    </row>
    <row r="113" spans="1:7" s="376" customFormat="1" ht="18" customHeight="1">
      <c r="A113" s="371" t="s">
        <v>119</v>
      </c>
      <c r="B113" s="383"/>
      <c r="C113" s="373"/>
      <c r="D113" s="389"/>
      <c r="E113" s="372"/>
      <c r="F113" s="372"/>
      <c r="G113" s="372"/>
    </row>
    <row r="114" spans="1:7" s="376" customFormat="1" ht="26.25">
      <c r="A114" s="375"/>
      <c r="B114" s="375"/>
      <c r="C114" s="375" t="s">
        <v>103</v>
      </c>
      <c r="D114" s="387"/>
      <c r="E114" s="375"/>
      <c r="F114" s="378" t="s">
        <v>323</v>
      </c>
      <c r="G114" s="375"/>
    </row>
    <row r="115" spans="1:7" s="376" customFormat="1" ht="14.25" customHeight="1">
      <c r="A115" s="375"/>
      <c r="B115" s="386"/>
      <c r="C115" s="396" t="s">
        <v>18</v>
      </c>
      <c r="D115" s="387"/>
      <c r="E115" s="375"/>
      <c r="F115" s="375"/>
      <c r="G115" s="375"/>
    </row>
    <row r="116" spans="1:7" s="376" customFormat="1" ht="14.25" customHeight="1">
      <c r="A116" s="386"/>
      <c r="B116" s="386"/>
      <c r="C116" s="362"/>
      <c r="D116" s="387"/>
      <c r="E116" s="386"/>
      <c r="F116" s="375"/>
      <c r="G116" s="375"/>
    </row>
    <row r="117" spans="1:7" s="376" customFormat="1" ht="14.25" customHeight="1">
      <c r="A117" s="375"/>
      <c r="B117" s="375"/>
      <c r="C117" s="375" t="s">
        <v>184</v>
      </c>
      <c r="D117" s="387"/>
      <c r="E117" s="375"/>
      <c r="F117" s="375"/>
      <c r="G117" s="375"/>
    </row>
    <row r="118" spans="1:7" s="376" customFormat="1" ht="14.25" customHeight="1">
      <c r="A118" s="375"/>
      <c r="B118" s="375"/>
      <c r="C118" s="396" t="s">
        <v>18</v>
      </c>
      <c r="D118" s="387"/>
      <c r="E118" s="375"/>
      <c r="F118" s="375"/>
      <c r="G118" s="375"/>
    </row>
    <row r="119" spans="1:4" ht="12.75">
      <c r="A119" s="397"/>
      <c r="C119" s="23"/>
      <c r="D119" s="399"/>
    </row>
    <row r="120" spans="1:5" ht="12.75">
      <c r="A120" s="176"/>
      <c r="B120" s="176"/>
      <c r="C120" s="23"/>
      <c r="D120" s="399"/>
      <c r="E120" s="176"/>
    </row>
    <row r="121" spans="3:4" ht="12.75">
      <c r="C121" s="23"/>
      <c r="D121" s="399"/>
    </row>
    <row r="122" spans="3:4" ht="12.75">
      <c r="C122" s="23"/>
      <c r="D122" s="399"/>
    </row>
    <row r="123" spans="3:4" ht="12.75">
      <c r="C123" s="23"/>
      <c r="D123" s="399"/>
    </row>
    <row r="124" spans="3:4" ht="12.75">
      <c r="C124" s="23"/>
      <c r="D124" s="399"/>
    </row>
    <row r="125" spans="3:4" ht="12.75">
      <c r="C125" s="23"/>
      <c r="D125" s="399"/>
    </row>
    <row r="126" spans="3:4" ht="12.75">
      <c r="C126" s="23"/>
      <c r="D126" s="399"/>
    </row>
    <row r="127" spans="3:4" ht="12.75">
      <c r="C127" s="23"/>
      <c r="D127" s="399"/>
    </row>
    <row r="128" spans="3:4" ht="12.75">
      <c r="C128" s="23"/>
      <c r="D128" s="399"/>
    </row>
    <row r="129" spans="3:4" ht="12.75">
      <c r="C129" s="23"/>
      <c r="D129" s="399"/>
    </row>
    <row r="130" spans="3:4" ht="12.75">
      <c r="C130" s="23"/>
      <c r="D130" s="399"/>
    </row>
    <row r="131" spans="3:4" ht="12.75">
      <c r="C131" s="23"/>
      <c r="D131" s="399"/>
    </row>
    <row r="132" spans="3:4" ht="12.75">
      <c r="C132" s="23"/>
      <c r="D132" s="399"/>
    </row>
    <row r="133" spans="3:4" ht="12.75">
      <c r="C133" s="23"/>
      <c r="D133" s="399"/>
    </row>
    <row r="134" spans="3:4" ht="12.75">
      <c r="C134" s="23"/>
      <c r="D134" s="399"/>
    </row>
    <row r="135" spans="3:4" ht="12.75">
      <c r="C135" s="23"/>
      <c r="D135" s="399"/>
    </row>
    <row r="136" spans="3:4" ht="12.75">
      <c r="C136" s="23"/>
      <c r="D136" s="399"/>
    </row>
    <row r="137" spans="3:4" ht="12.75">
      <c r="C137" s="23"/>
      <c r="D137" s="399"/>
    </row>
    <row r="138" spans="3:4" ht="12.75">
      <c r="C138" s="23"/>
      <c r="D138" s="399"/>
    </row>
    <row r="139" spans="3:4" ht="12.75">
      <c r="C139" s="23"/>
      <c r="D139" s="399"/>
    </row>
    <row r="140" spans="3:4" ht="12.75">
      <c r="C140" s="23"/>
      <c r="D140" s="399"/>
    </row>
    <row r="141" spans="3:4" ht="12.75">
      <c r="C141" s="23"/>
      <c r="D141" s="399"/>
    </row>
    <row r="142" spans="3:4" ht="12.75">
      <c r="C142" s="23"/>
      <c r="D142" s="399"/>
    </row>
    <row r="143" spans="3:4" ht="12.75">
      <c r="C143" s="23"/>
      <c r="D143" s="399"/>
    </row>
    <row r="144" spans="3:4" ht="12.75">
      <c r="C144" s="23"/>
      <c r="D144" s="399"/>
    </row>
    <row r="145" spans="3:4" ht="12.75">
      <c r="C145" s="23"/>
      <c r="D145" s="399"/>
    </row>
  </sheetData>
  <sheetProtection sheet="1" objects="1" scenarios="1"/>
  <mergeCells count="8">
    <mergeCell ref="A1:H1"/>
    <mergeCell ref="A2:F2"/>
    <mergeCell ref="C94:D94"/>
    <mergeCell ref="C112:D112"/>
    <mergeCell ref="C77:D77"/>
    <mergeCell ref="C34:D34"/>
    <mergeCell ref="C16:D16"/>
    <mergeCell ref="F35:G35"/>
  </mergeCells>
  <printOptions/>
  <pageMargins left="0.23" right="0.25" top="1" bottom="1" header="0.5" footer="0.5"/>
  <pageSetup fitToHeight="0" fitToWidth="1" horizontalDpi="600" verticalDpi="600" orientation="portrait" scale="85" r:id="rId3"/>
  <rowBreaks count="4" manualBreakCount="4">
    <brk id="25" max="255" man="1"/>
    <brk id="49" max="255" man="1"/>
    <brk id="83" max="255" man="1"/>
    <brk id="10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78"/>
  <sheetViews>
    <sheetView showZeros="0" defaultGridColor="0" zoomScalePageLayoutView="0" colorId="22" workbookViewId="0" topLeftCell="A1">
      <selection activeCell="C16" sqref="C16"/>
    </sheetView>
  </sheetViews>
  <sheetFormatPr defaultColWidth="9.57421875" defaultRowHeight="12.75"/>
  <cols>
    <col min="1" max="1" width="28.8515625" style="198" customWidth="1"/>
    <col min="2" max="2" width="6.140625" style="184" customWidth="1"/>
    <col min="3" max="3" width="20.8515625" style="184" customWidth="1"/>
    <col min="4" max="4" width="3.57421875" style="184" customWidth="1"/>
    <col min="5" max="5" width="6.57421875" style="184" customWidth="1"/>
    <col min="6" max="6" width="3.57421875" style="184" customWidth="1"/>
    <col min="7" max="7" width="22.421875" style="184" customWidth="1"/>
    <col min="8" max="16384" width="9.57421875" style="184" customWidth="1"/>
  </cols>
  <sheetData>
    <row r="1" spans="1:7" ht="20.25">
      <c r="A1" s="180" t="s">
        <v>116</v>
      </c>
      <c r="B1" s="181"/>
      <c r="C1" s="182"/>
      <c r="D1" s="182"/>
      <c r="E1" s="182"/>
      <c r="F1" s="183"/>
      <c r="G1" s="182"/>
    </row>
    <row r="2" ht="14.25"/>
    <row r="3" spans="1:7" ht="15">
      <c r="A3" s="185" t="s">
        <v>218</v>
      </c>
      <c r="B3" s="185"/>
      <c r="C3" s="519" t="s">
        <v>363</v>
      </c>
      <c r="D3" s="186"/>
      <c r="E3" s="186"/>
      <c r="F3" s="186"/>
      <c r="G3" s="186"/>
    </row>
    <row r="4" spans="1:2" ht="15">
      <c r="A4" s="185"/>
      <c r="B4" s="185"/>
    </row>
    <row r="5" spans="1:7" ht="15">
      <c r="A5" s="185" t="s">
        <v>2</v>
      </c>
      <c r="B5" s="185"/>
      <c r="C5" s="519" t="s">
        <v>364</v>
      </c>
      <c r="D5" s="186"/>
      <c r="E5" s="186"/>
      <c r="F5" s="186"/>
      <c r="G5" s="186"/>
    </row>
    <row r="6" spans="1:7" ht="15">
      <c r="A6" s="196"/>
      <c r="B6" s="197"/>
      <c r="C6" s="517"/>
      <c r="D6" s="188"/>
      <c r="E6" s="188"/>
      <c r="F6" s="188"/>
      <c r="G6" s="188"/>
    </row>
    <row r="7" spans="1:7" ht="15">
      <c r="A7" s="185" t="s">
        <v>3</v>
      </c>
      <c r="B7" s="187"/>
      <c r="C7" s="188"/>
      <c r="D7" s="188"/>
      <c r="E7" s="188"/>
      <c r="F7" s="188"/>
      <c r="G7" s="188"/>
    </row>
    <row r="8" spans="1:7" ht="12.75">
      <c r="A8" s="184"/>
      <c r="B8" s="189" t="s">
        <v>221</v>
      </c>
      <c r="C8" s="412"/>
      <c r="D8" s="413"/>
      <c r="E8" s="414"/>
      <c r="F8" s="413"/>
      <c r="G8" s="412"/>
    </row>
    <row r="9" spans="1:7" ht="15">
      <c r="A9" s="184"/>
      <c r="B9" s="185" t="s">
        <v>107</v>
      </c>
      <c r="C9" s="520">
        <v>43556</v>
      </c>
      <c r="E9" s="190" t="s">
        <v>106</v>
      </c>
      <c r="G9" s="520">
        <v>43921</v>
      </c>
    </row>
    <row r="10" spans="1:7" ht="13.5" hidden="1">
      <c r="A10" s="185"/>
      <c r="B10" s="185" t="s">
        <v>108</v>
      </c>
      <c r="C10" s="520"/>
      <c r="E10" s="190" t="s">
        <v>106</v>
      </c>
      <c r="G10" s="520"/>
    </row>
    <row r="11" spans="1:7" ht="13.5" hidden="1">
      <c r="A11" s="185"/>
      <c r="B11" s="185" t="s">
        <v>109</v>
      </c>
      <c r="C11" s="520"/>
      <c r="E11" s="190" t="s">
        <v>106</v>
      </c>
      <c r="G11" s="520"/>
    </row>
    <row r="12" spans="1:7" ht="13.5" hidden="1">
      <c r="A12" s="185"/>
      <c r="B12" s="185" t="s">
        <v>110</v>
      </c>
      <c r="C12" s="520"/>
      <c r="E12" s="190" t="s">
        <v>106</v>
      </c>
      <c r="G12" s="520"/>
    </row>
    <row r="13" spans="1:7" ht="13.5" hidden="1">
      <c r="A13" s="185"/>
      <c r="B13" s="185" t="s">
        <v>111</v>
      </c>
      <c r="C13" s="520"/>
      <c r="E13" s="190" t="s">
        <v>106</v>
      </c>
      <c r="G13" s="520"/>
    </row>
    <row r="14" spans="1:7" ht="15">
      <c r="A14" s="185"/>
      <c r="B14" s="187"/>
      <c r="C14" s="191" t="s">
        <v>261</v>
      </c>
      <c r="D14" s="192"/>
      <c r="E14" s="192"/>
      <c r="F14" s="192"/>
      <c r="G14" s="191" t="s">
        <v>261</v>
      </c>
    </row>
    <row r="15" spans="1:2" ht="15">
      <c r="A15" s="185"/>
      <c r="B15" s="187"/>
    </row>
    <row r="16" spans="1:3" ht="15">
      <c r="A16" s="185" t="s">
        <v>6</v>
      </c>
      <c r="B16" s="185"/>
      <c r="C16" s="519" t="s">
        <v>388</v>
      </c>
    </row>
    <row r="17" spans="1:12" ht="15">
      <c r="A17" s="185"/>
      <c r="B17" s="185"/>
      <c r="C17" s="188"/>
      <c r="L17" s="518"/>
    </row>
    <row r="18" spans="1:6" ht="15">
      <c r="A18" s="185" t="s">
        <v>264</v>
      </c>
      <c r="B18" s="187"/>
      <c r="C18" s="402"/>
      <c r="D18" s="750"/>
      <c r="E18" s="750"/>
      <c r="F18" s="750"/>
    </row>
    <row r="19" spans="1:3" ht="15">
      <c r="A19" s="185"/>
      <c r="B19" s="185"/>
      <c r="C19" s="188"/>
    </row>
    <row r="20" ht="15">
      <c r="A20" s="185" t="s">
        <v>262</v>
      </c>
    </row>
    <row r="21" spans="1:7" ht="15">
      <c r="A21" s="193" t="s">
        <v>263</v>
      </c>
      <c r="B21" s="187">
        <v>1</v>
      </c>
      <c r="C21" s="747"/>
      <c r="D21" s="748"/>
      <c r="E21" s="748"/>
      <c r="F21" s="748"/>
      <c r="G21" s="748"/>
    </row>
    <row r="22" spans="1:7" ht="15">
      <c r="A22" s="185"/>
      <c r="B22" s="187">
        <v>2</v>
      </c>
      <c r="C22" s="747"/>
      <c r="D22" s="748"/>
      <c r="E22" s="748"/>
      <c r="F22" s="748"/>
      <c r="G22" s="748"/>
    </row>
    <row r="23" spans="1:7" ht="15">
      <c r="A23" s="185"/>
      <c r="B23" s="187">
        <v>3</v>
      </c>
      <c r="C23" s="747"/>
      <c r="D23" s="748"/>
      <c r="E23" s="748"/>
      <c r="F23" s="748"/>
      <c r="G23" s="748"/>
    </row>
    <row r="24" spans="1:7" ht="15">
      <c r="A24" s="185"/>
      <c r="B24" s="187">
        <v>4</v>
      </c>
      <c r="C24" s="747"/>
      <c r="D24" s="748"/>
      <c r="E24" s="748"/>
      <c r="F24" s="748"/>
      <c r="G24" s="748"/>
    </row>
    <row r="25" spans="1:7" ht="15">
      <c r="A25" s="185"/>
      <c r="B25" s="187">
        <v>5</v>
      </c>
      <c r="C25" s="747"/>
      <c r="D25" s="748"/>
      <c r="E25" s="748"/>
      <c r="F25" s="748"/>
      <c r="G25" s="748"/>
    </row>
    <row r="26" spans="1:7" ht="15">
      <c r="A26" s="185"/>
      <c r="B26" s="187"/>
      <c r="C26" s="194"/>
      <c r="D26" s="188"/>
      <c r="E26" s="188"/>
      <c r="F26" s="188"/>
      <c r="G26" s="188"/>
    </row>
    <row r="27" spans="1:2" ht="13.5">
      <c r="A27" s="195" t="s">
        <v>20</v>
      </c>
      <c r="B27" s="187"/>
    </row>
    <row r="28" spans="1:2" ht="13.5">
      <c r="A28" s="185" t="s">
        <v>112</v>
      </c>
      <c r="B28" s="187"/>
    </row>
    <row r="29" spans="1:7" ht="13.5">
      <c r="A29" s="193" t="s">
        <v>22</v>
      </c>
      <c r="B29" s="187">
        <v>1</v>
      </c>
      <c r="C29" s="747"/>
      <c r="D29" s="748"/>
      <c r="E29" s="748"/>
      <c r="F29" s="748"/>
      <c r="G29" s="748"/>
    </row>
    <row r="30" spans="1:7" ht="13.5">
      <c r="A30" s="185"/>
      <c r="B30" s="187">
        <v>2</v>
      </c>
      <c r="C30" s="747"/>
      <c r="D30" s="748"/>
      <c r="E30" s="748"/>
      <c r="F30" s="748"/>
      <c r="G30" s="748"/>
    </row>
    <row r="31" spans="1:7" ht="13.5">
      <c r="A31" s="185"/>
      <c r="B31" s="187">
        <v>3</v>
      </c>
      <c r="C31" s="747"/>
      <c r="D31" s="748"/>
      <c r="E31" s="748"/>
      <c r="F31" s="748"/>
      <c r="G31" s="748"/>
    </row>
    <row r="32" spans="1:2" ht="13.5">
      <c r="A32" s="185"/>
      <c r="B32" s="187"/>
    </row>
    <row r="33" spans="1:7" ht="13.5">
      <c r="A33" s="193" t="s">
        <v>28</v>
      </c>
      <c r="B33" s="187">
        <v>1</v>
      </c>
      <c r="C33" s="747"/>
      <c r="D33" s="748"/>
      <c r="E33" s="748"/>
      <c r="F33" s="748"/>
      <c r="G33" s="748"/>
    </row>
    <row r="34" spans="1:7" ht="13.5">
      <c r="A34" s="185"/>
      <c r="B34" s="187">
        <v>2</v>
      </c>
      <c r="C34" s="747"/>
      <c r="D34" s="748"/>
      <c r="E34" s="748"/>
      <c r="F34" s="748"/>
      <c r="G34" s="748"/>
    </row>
    <row r="35" spans="1:2" ht="13.5">
      <c r="A35" s="185"/>
      <c r="B35" s="187"/>
    </row>
    <row r="36" spans="1:2" ht="13.5">
      <c r="A36" s="185" t="s">
        <v>113</v>
      </c>
      <c r="B36" s="187"/>
    </row>
    <row r="37" spans="1:7" ht="13.5">
      <c r="A37" s="193" t="s">
        <v>104</v>
      </c>
      <c r="B37" s="187">
        <v>1</v>
      </c>
      <c r="C37" s="747" t="s">
        <v>384</v>
      </c>
      <c r="D37" s="748"/>
      <c r="E37" s="748"/>
      <c r="F37" s="748"/>
      <c r="G37" s="748"/>
    </row>
    <row r="38" spans="1:7" ht="13.5">
      <c r="A38" s="185"/>
      <c r="B38" s="187">
        <v>2</v>
      </c>
      <c r="C38" s="747" t="s">
        <v>385</v>
      </c>
      <c r="D38" s="748"/>
      <c r="E38" s="748"/>
      <c r="F38" s="748"/>
      <c r="G38" s="748"/>
    </row>
    <row r="39" spans="1:7" ht="13.5">
      <c r="A39" s="185"/>
      <c r="B39" s="187">
        <v>3</v>
      </c>
      <c r="C39" s="747"/>
      <c r="D39" s="748"/>
      <c r="E39" s="748"/>
      <c r="F39" s="748"/>
      <c r="G39" s="748"/>
    </row>
    <row r="40" spans="1:2" ht="13.5">
      <c r="A40" s="185"/>
      <c r="B40" s="187"/>
    </row>
    <row r="41" spans="1:2" ht="13.5">
      <c r="A41" s="195" t="s">
        <v>46</v>
      </c>
      <c r="B41" s="187"/>
    </row>
    <row r="42" spans="1:2" ht="13.5">
      <c r="A42" s="185" t="s">
        <v>114</v>
      </c>
      <c r="B42" s="187"/>
    </row>
    <row r="43" spans="1:7" ht="13.5">
      <c r="A43" s="193" t="s">
        <v>104</v>
      </c>
      <c r="B43" s="187">
        <v>1</v>
      </c>
      <c r="C43" s="747"/>
      <c r="D43" s="748"/>
      <c r="E43" s="748"/>
      <c r="F43" s="748"/>
      <c r="G43" s="748"/>
    </row>
    <row r="44" spans="1:7" ht="13.5">
      <c r="A44" s="185"/>
      <c r="B44" s="187">
        <v>2</v>
      </c>
      <c r="C44" s="747"/>
      <c r="D44" s="748"/>
      <c r="E44" s="748"/>
      <c r="F44" s="748"/>
      <c r="G44" s="748"/>
    </row>
    <row r="45" spans="1:3" s="188" customFormat="1" ht="13.5">
      <c r="A45" s="196"/>
      <c r="B45" s="197"/>
      <c r="C45" s="194"/>
    </row>
    <row r="46" spans="1:2" ht="13.5">
      <c r="A46" s="185" t="s">
        <v>115</v>
      </c>
      <c r="B46" s="187"/>
    </row>
    <row r="47" spans="1:7" ht="13.5">
      <c r="A47" s="193" t="s">
        <v>104</v>
      </c>
      <c r="B47" s="187">
        <v>1</v>
      </c>
      <c r="C47" s="747"/>
      <c r="D47" s="748"/>
      <c r="E47" s="748"/>
      <c r="F47" s="748"/>
      <c r="G47" s="748"/>
    </row>
    <row r="48" spans="1:7" ht="13.5">
      <c r="A48" s="185"/>
      <c r="B48" s="187">
        <v>2</v>
      </c>
      <c r="C48" s="747"/>
      <c r="D48" s="748"/>
      <c r="E48" s="748"/>
      <c r="F48" s="748"/>
      <c r="G48" s="748"/>
    </row>
    <row r="49" spans="1:3" s="188" customFormat="1" ht="13.5">
      <c r="A49" s="196"/>
      <c r="B49" s="197"/>
      <c r="C49" s="194"/>
    </row>
    <row r="50" spans="1:2" ht="13.5">
      <c r="A50" s="195" t="s">
        <v>61</v>
      </c>
      <c r="B50" s="187"/>
    </row>
    <row r="51" spans="1:7" ht="13.5">
      <c r="A51" s="193" t="s">
        <v>104</v>
      </c>
      <c r="B51" s="187">
        <v>1</v>
      </c>
      <c r="C51" s="747"/>
      <c r="D51" s="748"/>
      <c r="E51" s="748"/>
      <c r="F51" s="748"/>
      <c r="G51" s="748"/>
    </row>
    <row r="52" spans="1:7" ht="13.5">
      <c r="A52" s="185"/>
      <c r="B52" s="187">
        <v>2</v>
      </c>
      <c r="C52" s="747"/>
      <c r="D52" s="748"/>
      <c r="E52" s="748"/>
      <c r="F52" s="748"/>
      <c r="G52" s="748"/>
    </row>
    <row r="53" spans="1:3" s="188" customFormat="1" ht="13.5">
      <c r="A53" s="196"/>
      <c r="B53" s="197"/>
      <c r="C53" s="194"/>
    </row>
    <row r="54" spans="1:2" ht="13.5">
      <c r="A54" s="195" t="s">
        <v>71</v>
      </c>
      <c r="B54" s="187"/>
    </row>
    <row r="55" spans="1:7" ht="13.5">
      <c r="A55" s="193" t="s">
        <v>104</v>
      </c>
      <c r="B55" s="187">
        <v>1</v>
      </c>
      <c r="C55" s="747"/>
      <c r="D55" s="748"/>
      <c r="E55" s="748"/>
      <c r="F55" s="748"/>
      <c r="G55" s="748"/>
    </row>
    <row r="56" spans="1:7" ht="13.5">
      <c r="A56" s="185"/>
      <c r="B56" s="187">
        <v>2</v>
      </c>
      <c r="C56" s="749"/>
      <c r="D56" s="749"/>
      <c r="E56" s="749"/>
      <c r="F56" s="749"/>
      <c r="G56" s="749"/>
    </row>
    <row r="57" spans="1:3" s="188" customFormat="1" ht="13.5">
      <c r="A57" s="196"/>
      <c r="B57" s="197"/>
      <c r="C57" s="194"/>
    </row>
    <row r="58" spans="1:2" ht="13.5">
      <c r="A58" s="195" t="s">
        <v>75</v>
      </c>
      <c r="B58" s="187"/>
    </row>
    <row r="59" spans="1:2" ht="13.5">
      <c r="A59" s="185" t="s">
        <v>117</v>
      </c>
      <c r="B59" s="187"/>
    </row>
    <row r="60" spans="1:7" ht="13.5">
      <c r="A60" s="193" t="s">
        <v>104</v>
      </c>
      <c r="B60" s="187">
        <v>1</v>
      </c>
      <c r="C60" s="747"/>
      <c r="D60" s="748"/>
      <c r="E60" s="748"/>
      <c r="F60" s="748"/>
      <c r="G60" s="748"/>
    </row>
    <row r="61" spans="1:7" ht="13.5">
      <c r="A61" s="185"/>
      <c r="B61" s="187">
        <v>2</v>
      </c>
      <c r="C61" s="747"/>
      <c r="D61" s="748"/>
      <c r="E61" s="748"/>
      <c r="F61" s="748"/>
      <c r="G61" s="748"/>
    </row>
    <row r="62" spans="1:7" ht="13.5">
      <c r="A62" s="185"/>
      <c r="B62" s="187">
        <v>3</v>
      </c>
      <c r="C62" s="747"/>
      <c r="D62" s="748"/>
      <c r="E62" s="748"/>
      <c r="F62" s="748"/>
      <c r="G62" s="748"/>
    </row>
    <row r="63" spans="1:3" s="188" customFormat="1" ht="13.5">
      <c r="A63" s="196"/>
      <c r="B63" s="197"/>
      <c r="C63" s="194"/>
    </row>
    <row r="64" spans="1:2" ht="13.5">
      <c r="A64" s="185" t="s">
        <v>118</v>
      </c>
      <c r="B64" s="187"/>
    </row>
    <row r="65" spans="1:7" ht="13.5">
      <c r="A65" s="193" t="s">
        <v>104</v>
      </c>
      <c r="B65" s="187">
        <v>1</v>
      </c>
      <c r="C65" s="747" t="s">
        <v>386</v>
      </c>
      <c r="D65" s="748"/>
      <c r="E65" s="748"/>
      <c r="F65" s="748"/>
      <c r="G65" s="748"/>
    </row>
    <row r="66" spans="1:7" ht="13.5">
      <c r="A66" s="185"/>
      <c r="B66" s="187">
        <v>2</v>
      </c>
      <c r="C66" s="747"/>
      <c r="D66" s="748"/>
      <c r="E66" s="748"/>
      <c r="F66" s="748"/>
      <c r="G66" s="748"/>
    </row>
    <row r="67" spans="1:7" ht="13.5">
      <c r="A67" s="185"/>
      <c r="B67" s="187">
        <v>3</v>
      </c>
      <c r="C67" s="747"/>
      <c r="D67" s="748"/>
      <c r="E67" s="748"/>
      <c r="F67" s="748"/>
      <c r="G67" s="748"/>
    </row>
    <row r="69" spans="1:2" ht="13.5">
      <c r="A69" s="195" t="s">
        <v>119</v>
      </c>
      <c r="B69" s="187"/>
    </row>
    <row r="70" spans="1:7" ht="13.5">
      <c r="A70" s="193" t="s">
        <v>185</v>
      </c>
      <c r="B70" s="187">
        <v>1</v>
      </c>
      <c r="C70" s="747"/>
      <c r="D70" s="748"/>
      <c r="E70" s="748"/>
      <c r="F70" s="748"/>
      <c r="G70" s="748"/>
    </row>
    <row r="71" spans="1:7" ht="13.5">
      <c r="A71" s="185"/>
      <c r="B71" s="187">
        <v>2</v>
      </c>
      <c r="C71" s="747"/>
      <c r="D71" s="748"/>
      <c r="E71" s="748"/>
      <c r="F71" s="748"/>
      <c r="G71" s="748"/>
    </row>
    <row r="72" spans="1:7" ht="13.5">
      <c r="A72" s="185"/>
      <c r="B72" s="187">
        <v>3</v>
      </c>
      <c r="C72" s="747"/>
      <c r="D72" s="748"/>
      <c r="E72" s="748"/>
      <c r="F72" s="748"/>
      <c r="G72" s="748"/>
    </row>
    <row r="73" spans="1:7" ht="13.5">
      <c r="A73" s="185"/>
      <c r="B73" s="187">
        <v>4</v>
      </c>
      <c r="C73" s="747"/>
      <c r="D73" s="748"/>
      <c r="E73" s="748"/>
      <c r="F73" s="748"/>
      <c r="G73" s="748"/>
    </row>
    <row r="74" spans="1:3" s="188" customFormat="1" ht="13.5">
      <c r="A74" s="196"/>
      <c r="B74" s="197"/>
      <c r="C74" s="194"/>
    </row>
    <row r="75" spans="1:7" ht="13.5">
      <c r="A75" s="193" t="s">
        <v>184</v>
      </c>
      <c r="B75" s="187">
        <v>1</v>
      </c>
      <c r="C75" s="747"/>
      <c r="D75" s="748"/>
      <c r="E75" s="748"/>
      <c r="F75" s="748"/>
      <c r="G75" s="748"/>
    </row>
    <row r="76" spans="1:7" ht="13.5">
      <c r="A76" s="185"/>
      <c r="B76" s="187">
        <v>2</v>
      </c>
      <c r="C76" s="747"/>
      <c r="D76" s="748"/>
      <c r="E76" s="748"/>
      <c r="F76" s="748"/>
      <c r="G76" s="748"/>
    </row>
    <row r="77" spans="2:7" ht="13.5">
      <c r="B77" s="187">
        <v>3</v>
      </c>
      <c r="C77" s="747"/>
      <c r="D77" s="748"/>
      <c r="E77" s="748"/>
      <c r="F77" s="748"/>
      <c r="G77" s="748"/>
    </row>
    <row r="78" spans="2:7" ht="13.5">
      <c r="B78" s="187">
        <v>4</v>
      </c>
      <c r="C78" s="747"/>
      <c r="D78" s="748"/>
      <c r="E78" s="748"/>
      <c r="F78" s="748"/>
      <c r="G78" s="748"/>
    </row>
  </sheetData>
  <sheetProtection sheet="1" objects="1" scenarios="1" formatCells="0" formatColumns="0" formatRows="0"/>
  <mergeCells count="36">
    <mergeCell ref="C31:G31"/>
    <mergeCell ref="C33:G33"/>
    <mergeCell ref="D18:F18"/>
    <mergeCell ref="C21:G21"/>
    <mergeCell ref="C22:G22"/>
    <mergeCell ref="C23:G23"/>
    <mergeCell ref="C24:G24"/>
    <mergeCell ref="C25:G25"/>
    <mergeCell ref="C29:G29"/>
    <mergeCell ref="C30:G30"/>
    <mergeCell ref="C55:G55"/>
    <mergeCell ref="C56:G56"/>
    <mergeCell ref="C34:G34"/>
    <mergeCell ref="C43:G43"/>
    <mergeCell ref="C44:G44"/>
    <mergeCell ref="C47:G47"/>
    <mergeCell ref="C37:G37"/>
    <mergeCell ref="C38:G38"/>
    <mergeCell ref="C39:G39"/>
    <mergeCell ref="C65:G65"/>
    <mergeCell ref="C66:G66"/>
    <mergeCell ref="C67:G67"/>
    <mergeCell ref="C72:G72"/>
    <mergeCell ref="C48:G48"/>
    <mergeCell ref="C60:G60"/>
    <mergeCell ref="C61:G61"/>
    <mergeCell ref="C62:G62"/>
    <mergeCell ref="C51:G51"/>
    <mergeCell ref="C52:G52"/>
    <mergeCell ref="C77:G77"/>
    <mergeCell ref="C78:G78"/>
    <mergeCell ref="C76:G76"/>
    <mergeCell ref="C70:G70"/>
    <mergeCell ref="C71:G71"/>
    <mergeCell ref="C73:G73"/>
    <mergeCell ref="C75:G75"/>
  </mergeCells>
  <printOptions/>
  <pageMargins left="0.51" right="0.6" top="0.76" bottom="0.43" header="0.5" footer="0.23"/>
  <pageSetup fitToHeight="0"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519"/>
  <sheetViews>
    <sheetView showZeros="0" defaultGridColor="0" zoomScalePageLayoutView="0" colorId="22" workbookViewId="0" topLeftCell="A1">
      <selection activeCell="H30" sqref="H30"/>
    </sheetView>
  </sheetViews>
  <sheetFormatPr defaultColWidth="9.140625" defaultRowHeight="12.75"/>
  <cols>
    <col min="1" max="1" width="9.140625" style="14" customWidth="1"/>
    <col min="2" max="2" width="6.421875" style="14" customWidth="1"/>
    <col min="3" max="3" width="6.00390625" style="14" customWidth="1"/>
    <col min="4" max="4" width="7.8515625" style="14" customWidth="1"/>
    <col min="5" max="5" width="9.00390625" style="14" customWidth="1"/>
    <col min="6" max="6" width="3.57421875" style="14" customWidth="1"/>
    <col min="7" max="7" width="0.5625" style="14" customWidth="1"/>
    <col min="8" max="8" width="19.8515625" style="14" customWidth="1"/>
    <col min="9" max="9" width="1.421875" style="403" customWidth="1"/>
    <col min="10" max="10" width="21.421875" style="14" customWidth="1"/>
    <col min="11" max="11" width="9.140625" style="403" customWidth="1"/>
    <col min="12" max="15" width="9.140625" style="14" customWidth="1"/>
    <col min="16" max="16" width="19.140625" style="14" customWidth="1"/>
    <col min="17" max="16384" width="9.140625" style="14" customWidth="1"/>
  </cols>
  <sheetData>
    <row r="1" spans="1:10" ht="15.75">
      <c r="A1" s="756" t="s">
        <v>0</v>
      </c>
      <c r="B1" s="756"/>
      <c r="C1" s="756"/>
      <c r="D1" s="756"/>
      <c r="E1" s="756"/>
      <c r="F1" s="756"/>
      <c r="G1" s="756"/>
      <c r="H1" s="756"/>
      <c r="I1" s="756"/>
      <c r="J1" s="756"/>
    </row>
    <row r="2" spans="1:10" ht="12.75">
      <c r="A2" s="757" t="s">
        <v>1</v>
      </c>
      <c r="B2" s="757"/>
      <c r="C2" s="757"/>
      <c r="D2" s="757"/>
      <c r="E2" s="757"/>
      <c r="F2" s="757"/>
      <c r="G2" s="757"/>
      <c r="H2" s="757"/>
      <c r="I2" s="757"/>
      <c r="J2" s="757"/>
    </row>
    <row r="3" spans="1:10" ht="13.5" thickBot="1">
      <c r="A3" s="758" t="s">
        <v>217</v>
      </c>
      <c r="B3" s="758"/>
      <c r="C3" s="758"/>
      <c r="D3" s="758"/>
      <c r="E3" s="758"/>
      <c r="F3" s="758"/>
      <c r="G3" s="758"/>
      <c r="H3" s="758"/>
      <c r="I3" s="758"/>
      <c r="J3" s="758"/>
    </row>
    <row r="4" spans="1:11" ht="13.5" thickBot="1">
      <c r="A4" s="47" t="s">
        <v>218</v>
      </c>
      <c r="B4" s="30"/>
      <c r="C4" s="762" t="str">
        <f>+'Tab 1 - Control Sheet '!C3</f>
        <v>Grande Prairie Family Education Society</v>
      </c>
      <c r="D4" s="762"/>
      <c r="E4" s="762"/>
      <c r="F4" s="762"/>
      <c r="G4" s="762"/>
      <c r="H4" s="762"/>
      <c r="I4" s="472"/>
      <c r="J4" s="469" t="s">
        <v>337</v>
      </c>
      <c r="K4" s="470"/>
    </row>
    <row r="5" spans="1:11" ht="12" customHeight="1">
      <c r="A5" s="47" t="s">
        <v>2</v>
      </c>
      <c r="B5" s="30"/>
      <c r="C5" s="761" t="str">
        <f>+'Tab 1 - Control Sheet '!C5</f>
        <v>Healthy Families Home Visitation and FASD Support</v>
      </c>
      <c r="D5" s="761"/>
      <c r="E5" s="761"/>
      <c r="F5" s="761"/>
      <c r="G5" s="761"/>
      <c r="H5" s="761"/>
      <c r="I5" s="472"/>
      <c r="J5" s="471" t="s">
        <v>120</v>
      </c>
      <c r="K5" s="12">
        <v>0</v>
      </c>
    </row>
    <row r="6" spans="1:11" ht="12.75">
      <c r="A6" s="505" t="s">
        <v>3</v>
      </c>
      <c r="B6" s="506"/>
      <c r="C6" s="507" t="s">
        <v>4</v>
      </c>
      <c r="D6" s="763">
        <f>+'Tab 1 - Control Sheet '!C9</f>
        <v>43556</v>
      </c>
      <c r="E6" s="763"/>
      <c r="F6" s="508" t="s">
        <v>5</v>
      </c>
      <c r="G6" s="509"/>
      <c r="H6" s="509">
        <f>+'Tab 1 - Control Sheet '!G9</f>
        <v>43921</v>
      </c>
      <c r="I6" s="409"/>
      <c r="J6" s="468" t="s">
        <v>122</v>
      </c>
      <c r="K6" s="13">
        <v>0</v>
      </c>
    </row>
    <row r="7" spans="1:11" ht="12.75">
      <c r="A7" s="47" t="s">
        <v>6</v>
      </c>
      <c r="B7" s="51"/>
      <c r="C7" s="759" t="str">
        <f>+'Tab 1 - Control Sheet '!C16</f>
        <v>ACS250523</v>
      </c>
      <c r="D7" s="759"/>
      <c r="E7" s="760"/>
      <c r="I7" s="472"/>
      <c r="J7" s="468" t="s">
        <v>121</v>
      </c>
      <c r="K7" s="408">
        <f>+IF(K5&gt;0,J37/K5/K6,"")</f>
      </c>
    </row>
    <row r="8" spans="1:13" ht="15.75" thickBot="1">
      <c r="A8" s="54"/>
      <c r="B8" s="54"/>
      <c r="C8" s="54"/>
      <c r="D8" s="54"/>
      <c r="E8" s="54"/>
      <c r="F8" s="510">
        <f>+IF(H8&gt;0,"AMENDMENT #","")</f>
      </c>
      <c r="G8" s="511"/>
      <c r="H8" s="512">
        <f>+IF('Tab 1 - Control Sheet '!$C$18&gt;0,'Tab 1 - Control Sheet '!$C$18,0)</f>
        <v>0</v>
      </c>
      <c r="I8" s="513"/>
      <c r="J8" s="53"/>
      <c r="K8" s="478"/>
      <c r="L8" s="141"/>
      <c r="M8" s="92"/>
    </row>
    <row r="9" spans="1:10" ht="12.75">
      <c r="A9" s="51"/>
      <c r="B9" s="51"/>
      <c r="C9" s="51"/>
      <c r="D9" s="51"/>
      <c r="E9" s="51"/>
      <c r="F9" s="51"/>
      <c r="G9" s="51"/>
      <c r="H9" s="51"/>
      <c r="I9" s="23"/>
      <c r="J9" s="43"/>
    </row>
    <row r="10" spans="1:10" ht="18" customHeight="1">
      <c r="A10" s="479" t="s">
        <v>220</v>
      </c>
      <c r="B10" s="479"/>
      <c r="C10" s="480"/>
      <c r="D10" s="480"/>
      <c r="E10" s="480"/>
      <c r="F10" s="480"/>
      <c r="G10" s="480"/>
      <c r="H10" s="514" t="s">
        <v>240</v>
      </c>
      <c r="I10" s="514"/>
      <c r="J10" s="514" t="s">
        <v>334</v>
      </c>
    </row>
    <row r="11" spans="1:10" ht="12.75">
      <c r="A11" s="20"/>
      <c r="B11" s="20"/>
      <c r="C11" s="20"/>
      <c r="D11" s="20"/>
      <c r="E11" s="20"/>
      <c r="F11" s="20"/>
      <c r="G11" s="20"/>
      <c r="H11" s="4" t="s">
        <v>7</v>
      </c>
      <c r="I11" s="4"/>
      <c r="J11" s="4" t="s">
        <v>7</v>
      </c>
    </row>
    <row r="12" spans="1:10" ht="12.75">
      <c r="A12" s="20"/>
      <c r="B12" s="20"/>
      <c r="C12" s="20"/>
      <c r="D12" s="20"/>
      <c r="E12" s="20"/>
      <c r="F12" s="20"/>
      <c r="G12" s="20"/>
      <c r="H12" s="4"/>
      <c r="I12" s="4"/>
      <c r="J12" s="4"/>
    </row>
    <row r="13" spans="1:10" ht="12.75">
      <c r="A13" s="21" t="s">
        <v>329</v>
      </c>
      <c r="B13" s="20"/>
      <c r="C13" s="20"/>
      <c r="D13" s="20"/>
      <c r="E13" s="20"/>
      <c r="F13" s="20"/>
      <c r="G13" s="20"/>
      <c r="H13" s="4"/>
      <c r="I13" s="4"/>
      <c r="J13" s="4"/>
    </row>
    <row r="14" spans="1:10" ht="47.25" customHeight="1">
      <c r="A14" s="22" t="s">
        <v>330</v>
      </c>
      <c r="B14" s="22"/>
      <c r="C14" s="23"/>
      <c r="D14" s="23"/>
      <c r="E14" s="23"/>
      <c r="F14" s="23"/>
      <c r="G14" s="23"/>
      <c r="H14" s="5">
        <v>718946</v>
      </c>
      <c r="I14" s="407"/>
      <c r="J14" s="5">
        <v>718946</v>
      </c>
    </row>
    <row r="15" spans="1:10" ht="15">
      <c r="A15" s="22" t="s">
        <v>331</v>
      </c>
      <c r="B15" s="22"/>
      <c r="C15" s="23"/>
      <c r="D15" s="23"/>
      <c r="E15" s="23"/>
      <c r="F15" s="23"/>
      <c r="G15" s="23"/>
      <c r="H15" s="5">
        <v>0</v>
      </c>
      <c r="I15" s="407"/>
      <c r="J15" s="5">
        <v>0</v>
      </c>
    </row>
    <row r="16" spans="1:10" ht="15">
      <c r="A16" s="22" t="s">
        <v>8</v>
      </c>
      <c r="B16" s="22"/>
      <c r="C16" s="23"/>
      <c r="D16" s="23"/>
      <c r="E16" s="23"/>
      <c r="F16" s="23"/>
      <c r="G16" s="23"/>
      <c r="H16" s="5">
        <v>0</v>
      </c>
      <c r="I16" s="407"/>
      <c r="J16" s="5">
        <v>0</v>
      </c>
    </row>
    <row r="17" spans="1:10" ht="15">
      <c r="A17" s="22" t="s">
        <v>9</v>
      </c>
      <c r="B17" s="22"/>
      <c r="C17" s="23"/>
      <c r="D17" s="23"/>
      <c r="E17" s="23"/>
      <c r="F17" s="23"/>
      <c r="G17" s="23"/>
      <c r="H17" s="5">
        <v>0</v>
      </c>
      <c r="I17" s="407"/>
      <c r="J17" s="5">
        <v>0</v>
      </c>
    </row>
    <row r="18" spans="1:10" ht="15">
      <c r="A18" s="21" t="s">
        <v>333</v>
      </c>
      <c r="B18" s="24"/>
      <c r="C18" s="25"/>
      <c r="D18" s="25"/>
      <c r="E18" s="25"/>
      <c r="F18" s="25"/>
      <c r="G18" s="25"/>
      <c r="H18" s="126">
        <f>SUM(H14:H17)</f>
        <v>718946</v>
      </c>
      <c r="I18" s="473"/>
      <c r="J18" s="126">
        <f>SUM(J14:J17)</f>
        <v>718946</v>
      </c>
    </row>
    <row r="19" spans="1:10" ht="15">
      <c r="A19" s="21"/>
      <c r="B19" s="24"/>
      <c r="C19" s="25"/>
      <c r="D19" s="25"/>
      <c r="E19" s="25"/>
      <c r="F19" s="25"/>
      <c r="G19" s="25"/>
      <c r="H19" s="7"/>
      <c r="I19" s="474"/>
      <c r="J19" s="7"/>
    </row>
    <row r="20" spans="1:10" ht="15">
      <c r="A20" s="21" t="s">
        <v>222</v>
      </c>
      <c r="B20" s="26"/>
      <c r="C20" s="23"/>
      <c r="D20" s="23"/>
      <c r="E20" s="23"/>
      <c r="F20" s="23"/>
      <c r="G20" s="23"/>
      <c r="H20" s="6"/>
      <c r="I20" s="406"/>
      <c r="J20" s="6"/>
    </row>
    <row r="21" spans="1:10" ht="15">
      <c r="A21" s="22" t="s">
        <v>10</v>
      </c>
      <c r="B21" s="26"/>
      <c r="C21" s="23"/>
      <c r="D21" s="23"/>
      <c r="E21" s="23"/>
      <c r="F21" s="23"/>
      <c r="G21" s="23"/>
      <c r="H21" s="5">
        <v>0</v>
      </c>
      <c r="I21" s="407"/>
      <c r="J21" s="5">
        <v>0</v>
      </c>
    </row>
    <row r="22" spans="1:10" ht="15" hidden="1">
      <c r="A22" s="22" t="s">
        <v>11</v>
      </c>
      <c r="B22" s="26"/>
      <c r="C22" s="23"/>
      <c r="D22" s="23"/>
      <c r="E22" s="23"/>
      <c r="F22" s="23"/>
      <c r="G22" s="23"/>
      <c r="H22" s="5">
        <v>0</v>
      </c>
      <c r="I22" s="407"/>
      <c r="J22" s="5">
        <v>0</v>
      </c>
    </row>
    <row r="23" spans="1:10" ht="15" hidden="1">
      <c r="A23" s="22" t="s">
        <v>12</v>
      </c>
      <c r="B23" s="26"/>
      <c r="C23" s="23"/>
      <c r="D23" s="23"/>
      <c r="E23" s="23"/>
      <c r="F23" s="23"/>
      <c r="G23" s="23"/>
      <c r="H23" s="5">
        <v>0</v>
      </c>
      <c r="I23" s="407"/>
      <c r="J23" s="5">
        <v>0</v>
      </c>
    </row>
    <row r="24" spans="1:10" ht="15" hidden="1">
      <c r="A24" s="22" t="s">
        <v>13</v>
      </c>
      <c r="B24" s="26"/>
      <c r="C24" s="23"/>
      <c r="D24" s="23"/>
      <c r="E24" s="23"/>
      <c r="F24" s="23"/>
      <c r="G24" s="23"/>
      <c r="H24" s="5">
        <v>0</v>
      </c>
      <c r="I24" s="407"/>
      <c r="J24" s="5">
        <v>0</v>
      </c>
    </row>
    <row r="25" spans="1:10" ht="15" hidden="1">
      <c r="A25" s="22" t="s">
        <v>14</v>
      </c>
      <c r="B25" s="26"/>
      <c r="C25" s="23"/>
      <c r="D25" s="23"/>
      <c r="E25" s="23"/>
      <c r="F25" s="23"/>
      <c r="G25" s="23"/>
      <c r="H25" s="5">
        <v>0</v>
      </c>
      <c r="I25" s="407"/>
      <c r="J25" s="5">
        <v>0</v>
      </c>
    </row>
    <row r="26" spans="1:10" ht="15">
      <c r="A26" s="22" t="s">
        <v>15</v>
      </c>
      <c r="B26" s="1"/>
      <c r="C26" s="1"/>
      <c r="D26" s="1"/>
      <c r="E26" s="1"/>
      <c r="F26" s="1"/>
      <c r="G26" s="1"/>
      <c r="H26" s="5">
        <v>0</v>
      </c>
      <c r="I26" s="407"/>
      <c r="J26" s="5">
        <v>0</v>
      </c>
    </row>
    <row r="27" spans="1:10" ht="44.25" customHeight="1" hidden="1">
      <c r="A27" s="22" t="s">
        <v>16</v>
      </c>
      <c r="B27" s="1"/>
      <c r="C27" s="1"/>
      <c r="D27" s="1"/>
      <c r="E27" s="1"/>
      <c r="F27" s="1"/>
      <c r="G27" s="1"/>
      <c r="H27" s="5">
        <v>0</v>
      </c>
      <c r="I27" s="407"/>
      <c r="J27" s="5">
        <v>0</v>
      </c>
    </row>
    <row r="28" spans="1:10" ht="15" hidden="1">
      <c r="A28" s="22" t="s">
        <v>17</v>
      </c>
      <c r="B28" s="26"/>
      <c r="C28" s="23"/>
      <c r="D28" s="23"/>
      <c r="E28" s="23"/>
      <c r="F28" s="23"/>
      <c r="G28" s="23"/>
      <c r="H28" s="5">
        <v>0</v>
      </c>
      <c r="I28" s="407"/>
      <c r="J28" s="5">
        <v>0</v>
      </c>
    </row>
    <row r="29" spans="1:10" ht="15" hidden="1">
      <c r="A29" s="22" t="s">
        <v>223</v>
      </c>
      <c r="B29" s="26"/>
      <c r="C29" s="23"/>
      <c r="D29" s="23"/>
      <c r="E29" s="23"/>
      <c r="F29" s="23"/>
      <c r="G29" s="23"/>
      <c r="H29" s="6"/>
      <c r="I29" s="406"/>
      <c r="J29" s="6"/>
    </row>
    <row r="30" spans="1:10" ht="15">
      <c r="A30" s="27" t="s">
        <v>18</v>
      </c>
      <c r="B30" s="26"/>
      <c r="C30" s="751">
        <f>+'Tab 1 - Control Sheet '!C21</f>
        <v>0</v>
      </c>
      <c r="D30" s="753"/>
      <c r="E30" s="753"/>
      <c r="F30" s="753"/>
      <c r="G30" s="28"/>
      <c r="H30" s="5"/>
      <c r="I30" s="407"/>
      <c r="J30" s="5">
        <v>0</v>
      </c>
    </row>
    <row r="31" spans="1:10" ht="15">
      <c r="A31" s="29"/>
      <c r="B31" s="29"/>
      <c r="C31" s="751">
        <f>+'Tab 1 - Control Sheet '!C22</f>
        <v>0</v>
      </c>
      <c r="D31" s="753"/>
      <c r="E31" s="753"/>
      <c r="F31" s="753"/>
      <c r="G31" s="28"/>
      <c r="H31" s="5">
        <v>0</v>
      </c>
      <c r="I31" s="407"/>
      <c r="J31" s="5">
        <v>0</v>
      </c>
    </row>
    <row r="32" spans="1:10" ht="15">
      <c r="A32" s="30"/>
      <c r="B32" s="30"/>
      <c r="C32" s="751">
        <f>+'Tab 1 - Control Sheet '!C23</f>
        <v>0</v>
      </c>
      <c r="D32" s="753"/>
      <c r="E32" s="753"/>
      <c r="F32" s="753"/>
      <c r="G32" s="28"/>
      <c r="H32" s="5">
        <v>0</v>
      </c>
      <c r="I32" s="407"/>
      <c r="J32" s="5">
        <v>0</v>
      </c>
    </row>
    <row r="33" spans="1:10" ht="15">
      <c r="A33" s="30"/>
      <c r="B33" s="30"/>
      <c r="C33" s="751">
        <f>+'Tab 1 - Control Sheet '!C24</f>
        <v>0</v>
      </c>
      <c r="D33" s="753"/>
      <c r="E33" s="753"/>
      <c r="F33" s="753"/>
      <c r="G33" s="28"/>
      <c r="H33" s="5">
        <v>0</v>
      </c>
      <c r="I33" s="407"/>
      <c r="J33" s="5">
        <v>0</v>
      </c>
    </row>
    <row r="34" spans="1:10" ht="15">
      <c r="A34" s="30"/>
      <c r="B34" s="30"/>
      <c r="C34" s="751">
        <f>+'Tab 1 - Control Sheet '!C25</f>
        <v>0</v>
      </c>
      <c r="D34" s="753"/>
      <c r="E34" s="753"/>
      <c r="F34" s="753"/>
      <c r="G34" s="28"/>
      <c r="H34" s="5">
        <v>0</v>
      </c>
      <c r="I34" s="407"/>
      <c r="J34" s="5">
        <v>0</v>
      </c>
    </row>
    <row r="35" spans="1:10" ht="15">
      <c r="A35" s="21" t="s">
        <v>224</v>
      </c>
      <c r="B35" s="31"/>
      <c r="C35" s="32"/>
      <c r="D35" s="32"/>
      <c r="E35" s="32"/>
      <c r="F35" s="32"/>
      <c r="G35" s="33"/>
      <c r="H35" s="126">
        <f>SUM(H21:H34)</f>
        <v>0</v>
      </c>
      <c r="I35" s="473"/>
      <c r="J35" s="126">
        <f>SUM(J21:J34)</f>
        <v>0</v>
      </c>
    </row>
    <row r="36" spans="1:10" ht="15">
      <c r="A36" s="30"/>
      <c r="B36" s="30"/>
      <c r="C36" s="34"/>
      <c r="D36" s="34"/>
      <c r="E36" s="34"/>
      <c r="F36" s="34"/>
      <c r="G36" s="28"/>
      <c r="H36" s="8"/>
      <c r="I36" s="17"/>
      <c r="J36" s="8"/>
    </row>
    <row r="37" spans="1:10" ht="15">
      <c r="A37" s="482" t="s">
        <v>229</v>
      </c>
      <c r="B37" s="482"/>
      <c r="C37" s="480"/>
      <c r="D37" s="480"/>
      <c r="E37" s="480"/>
      <c r="F37" s="480"/>
      <c r="G37" s="480"/>
      <c r="H37" s="483">
        <f>H35+H18</f>
        <v>718946</v>
      </c>
      <c r="I37" s="484"/>
      <c r="J37" s="483">
        <f>J35+J18</f>
        <v>718946</v>
      </c>
    </row>
    <row r="38" spans="1:10" ht="12.75">
      <c r="A38" s="43"/>
      <c r="B38" s="43"/>
      <c r="C38" s="43"/>
      <c r="D38" s="43"/>
      <c r="E38" s="43"/>
      <c r="F38" s="43"/>
      <c r="G38" s="43"/>
      <c r="H38" s="43"/>
      <c r="I38" s="176"/>
      <c r="J38" s="43"/>
    </row>
    <row r="39" spans="1:10" ht="12.75">
      <c r="A39" s="1"/>
      <c r="B39" s="1"/>
      <c r="C39" s="1"/>
      <c r="D39" s="1"/>
      <c r="E39" s="1"/>
      <c r="F39" s="1"/>
      <c r="G39" s="1"/>
      <c r="H39" s="1"/>
      <c r="I39" s="398"/>
      <c r="J39" s="1"/>
    </row>
    <row r="40" spans="1:10" ht="12.75">
      <c r="A40" s="485" t="s">
        <v>19</v>
      </c>
      <c r="B40" s="485"/>
      <c r="C40" s="480"/>
      <c r="D40" s="480"/>
      <c r="E40" s="480"/>
      <c r="F40" s="480"/>
      <c r="G40" s="480"/>
      <c r="H40" s="480"/>
      <c r="I40" s="480"/>
      <c r="J40" s="480"/>
    </row>
    <row r="41" spans="1:10" ht="5.25" customHeight="1">
      <c r="A41" s="1"/>
      <c r="B41" s="1"/>
      <c r="C41" s="1"/>
      <c r="D41" s="1"/>
      <c r="E41" s="1"/>
      <c r="F41" s="1"/>
      <c r="G41" s="1"/>
      <c r="H41" s="1"/>
      <c r="I41" s="398"/>
      <c r="J41" s="1"/>
    </row>
    <row r="42" spans="1:10" ht="18" customHeight="1">
      <c r="A42" s="482" t="s">
        <v>20</v>
      </c>
      <c r="B42" s="482"/>
      <c r="C42" s="480"/>
      <c r="D42" s="480"/>
      <c r="E42" s="480"/>
      <c r="F42" s="480"/>
      <c r="G42" s="480"/>
      <c r="H42" s="481" t="str">
        <f>+$H$10</f>
        <v>Contractor Budget</v>
      </c>
      <c r="I42" s="481"/>
      <c r="J42" s="481" t="str">
        <f>+$J$10</f>
        <v>Ministry Budget</v>
      </c>
    </row>
    <row r="43" spans="1:10" ht="11.25" customHeight="1">
      <c r="A43" s="1"/>
      <c r="B43" s="1"/>
      <c r="C43" s="1"/>
      <c r="D43" s="1"/>
      <c r="E43" s="1"/>
      <c r="F43" s="1"/>
      <c r="G43" s="1"/>
      <c r="H43" s="4" t="str">
        <f>$H$11</f>
        <v>$</v>
      </c>
      <c r="I43" s="4"/>
      <c r="J43" s="4" t="str">
        <f>$J$11</f>
        <v>$</v>
      </c>
    </row>
    <row r="44" spans="1:10" ht="12.75">
      <c r="A44" s="35" t="s">
        <v>21</v>
      </c>
      <c r="B44" s="1"/>
      <c r="C44" s="1"/>
      <c r="D44" s="1"/>
      <c r="E44" s="1"/>
      <c r="F44" s="1"/>
      <c r="G44" s="1"/>
      <c r="H44" s="4"/>
      <c r="I44" s="4"/>
      <c r="J44" s="4"/>
    </row>
    <row r="45" spans="1:7" ht="12.75">
      <c r="A45" s="21" t="s">
        <v>22</v>
      </c>
      <c r="B45" s="36"/>
      <c r="C45" s="1"/>
      <c r="D45" s="1"/>
      <c r="E45" s="1"/>
      <c r="F45" s="1"/>
      <c r="G45" s="1"/>
    </row>
    <row r="46" spans="1:10" ht="15">
      <c r="A46" s="22" t="s">
        <v>213</v>
      </c>
      <c r="B46" s="22"/>
      <c r="C46" s="1"/>
      <c r="D46" s="1"/>
      <c r="E46" s="1"/>
      <c r="F46" s="1"/>
      <c r="G46" s="1"/>
      <c r="H46" s="127">
        <f>SUM(STMNT2_TCDS_YR1)</f>
        <v>484614</v>
      </c>
      <c r="I46" s="406"/>
      <c r="J46" s="127">
        <f>SUM(STMNT2_TCDS_AUTH_YR1)</f>
        <v>484614</v>
      </c>
    </row>
    <row r="47" spans="1:10" ht="15">
      <c r="A47" s="22" t="s">
        <v>214</v>
      </c>
      <c r="B47" s="22"/>
      <c r="C47" s="1"/>
      <c r="D47" s="1"/>
      <c r="E47" s="1"/>
      <c r="F47" s="1"/>
      <c r="G47" s="1"/>
      <c r="H47" s="127">
        <f>SUM(STMNT2_BEN_YR1)</f>
        <v>67535.99991637199</v>
      </c>
      <c r="I47" s="406"/>
      <c r="J47" s="127">
        <f>SUM(STMNT2_BEN_AUTH_YR1)</f>
        <v>67535.99991637199</v>
      </c>
    </row>
    <row r="48" spans="1:10" ht="15">
      <c r="A48" s="22" t="s">
        <v>215</v>
      </c>
      <c r="B48" s="22"/>
      <c r="C48" s="1"/>
      <c r="D48" s="1"/>
      <c r="E48" s="1"/>
      <c r="F48" s="1"/>
      <c r="G48" s="1"/>
      <c r="H48" s="127">
        <f>SUM(STMNT2_RELF_YR1)</f>
        <v>10147</v>
      </c>
      <c r="I48" s="406"/>
      <c r="J48" s="127">
        <f>STMNT2_RELF_AUTH_YR1</f>
        <v>10147</v>
      </c>
    </row>
    <row r="49" spans="1:10" ht="15">
      <c r="A49" s="22" t="s">
        <v>26</v>
      </c>
      <c r="B49" s="26"/>
      <c r="C49" s="23"/>
      <c r="D49" s="23"/>
      <c r="E49" s="23"/>
      <c r="F49" s="23"/>
      <c r="G49" s="23"/>
      <c r="H49" s="6"/>
      <c r="I49" s="406"/>
      <c r="J49" s="6"/>
    </row>
    <row r="50" spans="1:10" ht="15">
      <c r="A50" s="27"/>
      <c r="B50" s="26"/>
      <c r="C50" s="751">
        <f>+'Tab 1 - Control Sheet '!C29:G29</f>
        <v>0</v>
      </c>
      <c r="D50" s="753"/>
      <c r="E50" s="753"/>
      <c r="F50" s="753"/>
      <c r="G50" s="28"/>
      <c r="H50" s="5">
        <v>0</v>
      </c>
      <c r="I50" s="407"/>
      <c r="J50" s="5">
        <v>0</v>
      </c>
    </row>
    <row r="51" spans="1:10" ht="15">
      <c r="A51" s="22"/>
      <c r="B51" s="26"/>
      <c r="C51" s="751">
        <f>+'Tab 1 - Control Sheet '!C30:G30</f>
        <v>0</v>
      </c>
      <c r="D51" s="753"/>
      <c r="E51" s="753"/>
      <c r="F51" s="753"/>
      <c r="G51" s="1"/>
      <c r="H51" s="5">
        <v>0</v>
      </c>
      <c r="I51" s="407"/>
      <c r="J51" s="5">
        <v>0</v>
      </c>
    </row>
    <row r="52" spans="1:10" ht="15">
      <c r="A52" s="22"/>
      <c r="B52" s="22"/>
      <c r="C52" s="751">
        <f>+'Tab 1 - Control Sheet '!C31:G31</f>
        <v>0</v>
      </c>
      <c r="D52" s="753"/>
      <c r="E52" s="753"/>
      <c r="F52" s="753"/>
      <c r="G52" s="1"/>
      <c r="H52" s="5">
        <v>0</v>
      </c>
      <c r="I52" s="407"/>
      <c r="J52" s="5">
        <v>0</v>
      </c>
    </row>
    <row r="53" spans="1:11" s="37" customFormat="1" ht="15">
      <c r="A53" s="21" t="s">
        <v>27</v>
      </c>
      <c r="B53" s="21"/>
      <c r="H53" s="126">
        <f>SUM(H46:H52)</f>
        <v>562296.999916372</v>
      </c>
      <c r="I53" s="473"/>
      <c r="J53" s="126">
        <f>SUM(J46:J52)</f>
        <v>562296.999916372</v>
      </c>
      <c r="K53" s="364"/>
    </row>
    <row r="54" spans="1:10" ht="5.25" customHeight="1">
      <c r="A54" s="1"/>
      <c r="B54" s="1"/>
      <c r="C54" s="1"/>
      <c r="D54" s="1"/>
      <c r="E54" s="1"/>
      <c r="F54" s="1"/>
      <c r="G54" s="1"/>
      <c r="H54" s="4"/>
      <c r="I54" s="4"/>
      <c r="J54" s="4"/>
    </row>
    <row r="55" spans="1:7" ht="12.75">
      <c r="A55" s="21" t="s">
        <v>28</v>
      </c>
      <c r="B55" s="36"/>
      <c r="C55" s="1"/>
      <c r="D55" s="1"/>
      <c r="E55" s="1"/>
      <c r="F55" s="1"/>
      <c r="G55" s="1"/>
    </row>
    <row r="56" spans="1:10" ht="15">
      <c r="A56" s="22" t="s">
        <v>216</v>
      </c>
      <c r="B56" s="22"/>
      <c r="C56" s="1"/>
      <c r="D56" s="1"/>
      <c r="E56" s="1"/>
      <c r="F56" s="1"/>
      <c r="G56" s="1"/>
      <c r="H56" s="127">
        <f>SUM(STMNT2_TBCS_YR1)</f>
        <v>0</v>
      </c>
      <c r="I56" s="406"/>
      <c r="J56" s="127">
        <f>SUM(STMNT2_TBCS_AUTH_YR1)</f>
        <v>0</v>
      </c>
    </row>
    <row r="57" spans="1:10" ht="15">
      <c r="A57" s="22" t="s">
        <v>214</v>
      </c>
      <c r="B57" s="22"/>
      <c r="C57" s="1"/>
      <c r="D57" s="1"/>
      <c r="E57" s="1"/>
      <c r="F57" s="1"/>
      <c r="G57" s="1"/>
      <c r="H57" s="127">
        <f>SUM(STMNT2_BCB_YR1)</f>
        <v>0</v>
      </c>
      <c r="I57" s="406"/>
      <c r="J57" s="127">
        <f>SUM(STMNT2_BCBEN_AUTH_YR1)</f>
        <v>0</v>
      </c>
    </row>
    <row r="58" spans="1:10" ht="15">
      <c r="A58" s="22" t="s">
        <v>26</v>
      </c>
      <c r="B58" s="26"/>
      <c r="C58" s="23"/>
      <c r="D58" s="23"/>
      <c r="E58" s="23"/>
      <c r="F58" s="23"/>
      <c r="G58" s="23"/>
      <c r="H58" s="6"/>
      <c r="I58" s="406"/>
      <c r="J58" s="6"/>
    </row>
    <row r="59" spans="1:10" ht="15">
      <c r="A59" s="27"/>
      <c r="B59" s="26"/>
      <c r="C59" s="751">
        <f>+'Tab 1 - Control Sheet '!C33:G33</f>
        <v>0</v>
      </c>
      <c r="D59" s="753"/>
      <c r="E59" s="753"/>
      <c r="F59" s="753"/>
      <c r="G59" s="28"/>
      <c r="H59" s="5">
        <v>0</v>
      </c>
      <c r="I59" s="407"/>
      <c r="J59" s="5">
        <v>0</v>
      </c>
    </row>
    <row r="60" spans="1:10" ht="15">
      <c r="A60" s="22"/>
      <c r="B60" s="26"/>
      <c r="C60" s="751">
        <f>+'Tab 1 - Control Sheet '!C34:G34</f>
        <v>0</v>
      </c>
      <c r="D60" s="753"/>
      <c r="E60" s="753"/>
      <c r="F60" s="753"/>
      <c r="G60" s="1"/>
      <c r="H60" s="5">
        <v>0</v>
      </c>
      <c r="I60" s="407"/>
      <c r="J60" s="5">
        <v>0</v>
      </c>
    </row>
    <row r="61" spans="1:11" s="37" customFormat="1" ht="15">
      <c r="A61" s="21" t="s">
        <v>29</v>
      </c>
      <c r="B61" s="21"/>
      <c r="H61" s="126">
        <f>SUM(H56:H60)</f>
        <v>0</v>
      </c>
      <c r="I61" s="473"/>
      <c r="J61" s="126">
        <f>SUM(J56:J60)</f>
        <v>0</v>
      </c>
      <c r="K61" s="364"/>
    </row>
    <row r="62" spans="1:10" ht="5.25" customHeight="1">
      <c r="A62" s="1"/>
      <c r="B62" s="1"/>
      <c r="C62" s="1"/>
      <c r="D62" s="1"/>
      <c r="E62" s="1"/>
      <c r="F62" s="1"/>
      <c r="G62" s="1"/>
      <c r="H62" s="4"/>
      <c r="I62" s="4"/>
      <c r="J62" s="4"/>
    </row>
    <row r="63" spans="1:10" ht="15">
      <c r="A63" s="35" t="s">
        <v>30</v>
      </c>
      <c r="B63" s="37"/>
      <c r="C63" s="37"/>
      <c r="D63" s="37"/>
      <c r="E63" s="37"/>
      <c r="F63" s="37"/>
      <c r="G63" s="37"/>
      <c r="H63" s="136">
        <f>+H53+H61</f>
        <v>562296.999916372</v>
      </c>
      <c r="I63" s="15"/>
      <c r="J63" s="136">
        <f>+J53+J61</f>
        <v>562296.999916372</v>
      </c>
    </row>
    <row r="64" spans="1:10" ht="5.25" customHeight="1">
      <c r="A64" s="1"/>
      <c r="B64" s="1"/>
      <c r="C64" s="1"/>
      <c r="D64" s="1"/>
      <c r="E64" s="1"/>
      <c r="F64" s="1"/>
      <c r="G64" s="1"/>
      <c r="H64" s="4"/>
      <c r="I64" s="4"/>
      <c r="J64" s="4"/>
    </row>
    <row r="65" spans="1:10" ht="12.75">
      <c r="A65" s="35" t="s">
        <v>31</v>
      </c>
      <c r="B65" s="1"/>
      <c r="C65" s="1"/>
      <c r="D65" s="1"/>
      <c r="E65" s="1"/>
      <c r="F65" s="1"/>
      <c r="G65" s="1"/>
      <c r="H65" s="4"/>
      <c r="I65" s="4"/>
      <c r="J65" s="4"/>
    </row>
    <row r="66" spans="1:10" ht="15">
      <c r="A66" s="36" t="s">
        <v>32</v>
      </c>
      <c r="B66" s="36"/>
      <c r="C66" s="1"/>
      <c r="D66" s="1"/>
      <c r="E66" s="1"/>
      <c r="F66" s="1"/>
      <c r="G66" s="1"/>
      <c r="H66" s="5">
        <v>0</v>
      </c>
      <c r="I66" s="407"/>
      <c r="J66" s="5">
        <v>0</v>
      </c>
    </row>
    <row r="67" spans="1:10" ht="15">
      <c r="A67" s="36" t="s">
        <v>33</v>
      </c>
      <c r="B67" s="36"/>
      <c r="C67" s="1"/>
      <c r="D67" s="1"/>
      <c r="E67" s="1"/>
      <c r="F67" s="1"/>
      <c r="G67" s="1"/>
      <c r="H67" s="5">
        <v>0</v>
      </c>
      <c r="I67" s="407"/>
      <c r="J67" s="5">
        <v>0</v>
      </c>
    </row>
    <row r="68" spans="1:10" ht="15">
      <c r="A68" s="36" t="s">
        <v>34</v>
      </c>
      <c r="B68" s="36"/>
      <c r="C68" s="1"/>
      <c r="D68" s="1"/>
      <c r="E68" s="1"/>
      <c r="F68" s="1"/>
      <c r="G68" s="1"/>
      <c r="H68" s="5">
        <v>0</v>
      </c>
      <c r="I68" s="407"/>
      <c r="J68" s="5">
        <v>0</v>
      </c>
    </row>
    <row r="69" spans="1:10" ht="15">
      <c r="A69" s="36" t="s">
        <v>35</v>
      </c>
      <c r="B69" s="36"/>
      <c r="C69" s="1"/>
      <c r="D69" s="1"/>
      <c r="E69" s="1"/>
      <c r="F69" s="1"/>
      <c r="G69" s="1"/>
      <c r="H69" s="5">
        <v>0</v>
      </c>
      <c r="I69" s="407"/>
      <c r="J69" s="5">
        <v>0</v>
      </c>
    </row>
    <row r="70" spans="1:10" ht="15">
      <c r="A70" s="36" t="s">
        <v>36</v>
      </c>
      <c r="B70" s="36"/>
      <c r="C70" s="1"/>
      <c r="D70" s="1"/>
      <c r="E70" s="1"/>
      <c r="F70" s="1"/>
      <c r="G70" s="1"/>
      <c r="H70" s="5">
        <v>0</v>
      </c>
      <c r="I70" s="407"/>
      <c r="J70" s="5">
        <v>0</v>
      </c>
    </row>
    <row r="71" spans="1:10" ht="15">
      <c r="A71" s="36" t="s">
        <v>37</v>
      </c>
      <c r="B71" s="36"/>
      <c r="C71" s="1"/>
      <c r="D71" s="1"/>
      <c r="E71" s="1"/>
      <c r="F71" s="1"/>
      <c r="G71" s="1"/>
      <c r="H71" s="5">
        <v>0</v>
      </c>
      <c r="I71" s="407"/>
      <c r="J71" s="5">
        <v>0</v>
      </c>
    </row>
    <row r="72" spans="1:10" ht="15">
      <c r="A72" s="36" t="s">
        <v>38</v>
      </c>
      <c r="B72" s="36"/>
      <c r="C72" s="1"/>
      <c r="D72" s="1"/>
      <c r="E72" s="1"/>
      <c r="F72" s="1"/>
      <c r="G72" s="1"/>
      <c r="H72" s="5">
        <v>0</v>
      </c>
      <c r="I72" s="407"/>
      <c r="J72" s="5">
        <v>0</v>
      </c>
    </row>
    <row r="73" spans="1:10" ht="15">
      <c r="A73" s="36" t="s">
        <v>39</v>
      </c>
      <c r="B73" s="36"/>
      <c r="C73" s="1"/>
      <c r="D73" s="1"/>
      <c r="E73" s="1"/>
      <c r="F73" s="1"/>
      <c r="G73" s="1"/>
      <c r="H73" s="5">
        <v>4000</v>
      </c>
      <c r="I73" s="407"/>
      <c r="J73" s="5">
        <v>4000</v>
      </c>
    </row>
    <row r="74" spans="1:10" ht="15">
      <c r="A74" s="36" t="s">
        <v>40</v>
      </c>
      <c r="B74" s="36"/>
      <c r="C74" s="1"/>
      <c r="D74" s="1"/>
      <c r="E74" s="1"/>
      <c r="F74" s="228" t="s">
        <v>230</v>
      </c>
      <c r="G74" s="1"/>
      <c r="H74" s="5">
        <v>16000</v>
      </c>
      <c r="I74" s="407"/>
      <c r="J74" s="5">
        <v>16000</v>
      </c>
    </row>
    <row r="75" spans="1:10" ht="15">
      <c r="A75" s="36" t="s">
        <v>41</v>
      </c>
      <c r="B75" s="36"/>
      <c r="C75" s="1"/>
      <c r="D75" s="1"/>
      <c r="E75" s="1"/>
      <c r="F75" s="1"/>
      <c r="G75" s="1"/>
      <c r="H75" s="5">
        <v>0</v>
      </c>
      <c r="I75" s="407"/>
      <c r="J75" s="5"/>
    </row>
    <row r="76" spans="1:10" ht="15">
      <c r="A76" s="36" t="s">
        <v>42</v>
      </c>
      <c r="B76" s="36"/>
      <c r="C76" s="1"/>
      <c r="D76" s="1"/>
      <c r="E76" s="1"/>
      <c r="F76" s="1"/>
      <c r="G76" s="1"/>
      <c r="H76" s="5">
        <v>8000</v>
      </c>
      <c r="I76" s="407"/>
      <c r="J76" s="5">
        <v>8000</v>
      </c>
    </row>
    <row r="77" spans="1:10" ht="15">
      <c r="A77" s="36" t="s">
        <v>43</v>
      </c>
      <c r="B77" s="1"/>
      <c r="C77" s="1"/>
      <c r="D77" s="1"/>
      <c r="E77" s="1"/>
      <c r="F77" s="1"/>
      <c r="G77" s="1"/>
      <c r="H77" s="5">
        <v>0</v>
      </c>
      <c r="I77" s="407"/>
      <c r="J77" s="5">
        <v>0</v>
      </c>
    </row>
    <row r="78" spans="1:10" ht="15">
      <c r="A78" s="22" t="s">
        <v>26</v>
      </c>
      <c r="B78" s="26"/>
      <c r="C78" s="23"/>
      <c r="D78" s="23"/>
      <c r="E78" s="23"/>
      <c r="F78" s="23"/>
      <c r="G78" s="23"/>
      <c r="H78" s="6"/>
      <c r="I78" s="406"/>
      <c r="J78" s="6"/>
    </row>
    <row r="79" spans="1:10" ht="15">
      <c r="A79" s="27"/>
      <c r="B79" s="26"/>
      <c r="C79" s="751" t="str">
        <f>+'Tab 1 - Control Sheet '!C37:G37</f>
        <v>Child Care</v>
      </c>
      <c r="D79" s="752"/>
      <c r="E79" s="752"/>
      <c r="F79" s="752"/>
      <c r="G79" s="28"/>
      <c r="H79" s="5">
        <v>500</v>
      </c>
      <c r="I79" s="407"/>
      <c r="J79" s="5">
        <v>500</v>
      </c>
    </row>
    <row r="80" spans="1:10" ht="15">
      <c r="A80" s="22"/>
      <c r="B80" s="26"/>
      <c r="C80" s="751" t="str">
        <f>+'Tab 1 - Control Sheet '!C38:G38</f>
        <v>Travel Support</v>
      </c>
      <c r="D80" s="752"/>
      <c r="E80" s="752"/>
      <c r="F80" s="752"/>
      <c r="G80" s="1"/>
      <c r="H80" s="5">
        <v>1000</v>
      </c>
      <c r="I80" s="407"/>
      <c r="J80" s="5">
        <v>1000</v>
      </c>
    </row>
    <row r="81" spans="1:10" ht="15">
      <c r="A81" s="22"/>
      <c r="B81" s="22"/>
      <c r="C81" s="751">
        <f>+'Tab 1 - Control Sheet '!C39:G39</f>
        <v>0</v>
      </c>
      <c r="D81" s="752"/>
      <c r="E81" s="752"/>
      <c r="F81" s="752"/>
      <c r="G81" s="1"/>
      <c r="H81" s="5">
        <v>0</v>
      </c>
      <c r="I81" s="407"/>
      <c r="J81" s="5">
        <v>0</v>
      </c>
    </row>
    <row r="82" spans="1:11" s="37" customFormat="1" ht="15">
      <c r="A82" s="35" t="s">
        <v>44</v>
      </c>
      <c r="H82" s="136">
        <f>SUM(H66:H81)</f>
        <v>29500</v>
      </c>
      <c r="I82" s="15"/>
      <c r="J82" s="136">
        <f>SUM(J66:J81)</f>
        <v>29500</v>
      </c>
      <c r="K82" s="364"/>
    </row>
    <row r="83" spans="1:10" ht="5.25" customHeight="1">
      <c r="A83" s="1"/>
      <c r="B83" s="1"/>
      <c r="C83" s="1"/>
      <c r="D83" s="1"/>
      <c r="E83" s="1"/>
      <c r="F83" s="1"/>
      <c r="G83" s="1"/>
      <c r="H83" s="4"/>
      <c r="I83" s="4"/>
      <c r="J83" s="4"/>
    </row>
    <row r="84" spans="1:10" ht="15">
      <c r="A84" s="482" t="s">
        <v>45</v>
      </c>
      <c r="B84" s="482"/>
      <c r="C84" s="486"/>
      <c r="D84" s="486"/>
      <c r="E84" s="486"/>
      <c r="F84" s="486"/>
      <c r="G84" s="486"/>
      <c r="H84" s="487">
        <f>+H63+H82</f>
        <v>591796.999916372</v>
      </c>
      <c r="I84" s="488"/>
      <c r="J84" s="487">
        <f>+J63+J82</f>
        <v>591796.999916372</v>
      </c>
    </row>
    <row r="85" spans="1:10" ht="9" customHeight="1">
      <c r="A85" s="1"/>
      <c r="B85" s="1"/>
      <c r="C85" s="1"/>
      <c r="D85" s="1"/>
      <c r="E85" s="1"/>
      <c r="F85" s="1"/>
      <c r="G85" s="1"/>
      <c r="H85" s="4"/>
      <c r="I85" s="4"/>
      <c r="J85" s="4"/>
    </row>
    <row r="86" spans="1:10" ht="18" customHeight="1">
      <c r="A86" s="482" t="s">
        <v>46</v>
      </c>
      <c r="B86" s="482"/>
      <c r="C86" s="480"/>
      <c r="D86" s="480"/>
      <c r="E86" s="480"/>
      <c r="F86" s="480"/>
      <c r="G86" s="480"/>
      <c r="H86" s="481" t="str">
        <f>+$H$10</f>
        <v>Contractor Budget</v>
      </c>
      <c r="I86" s="481"/>
      <c r="J86" s="481" t="str">
        <f>+$J$10</f>
        <v>Ministry Budget</v>
      </c>
    </row>
    <row r="87" spans="1:10" ht="12.75">
      <c r="A87" s="1"/>
      <c r="B87" s="1"/>
      <c r="C87" s="1"/>
      <c r="D87" s="1"/>
      <c r="E87" s="1"/>
      <c r="F87" s="1"/>
      <c r="G87" s="1"/>
      <c r="H87" s="4" t="str">
        <f>$H$11</f>
        <v>$</v>
      </c>
      <c r="I87" s="4"/>
      <c r="J87" s="4" t="str">
        <f>$J$11</f>
        <v>$</v>
      </c>
    </row>
    <row r="88" spans="1:11" s="37" customFormat="1" ht="12.75">
      <c r="A88" s="21" t="s">
        <v>47</v>
      </c>
      <c r="H88" s="82"/>
      <c r="I88" s="82"/>
      <c r="J88" s="82"/>
      <c r="K88" s="364"/>
    </row>
    <row r="89" spans="1:10" ht="15">
      <c r="A89" s="22" t="s">
        <v>48</v>
      </c>
      <c r="B89" s="36"/>
      <c r="C89" s="1"/>
      <c r="D89" s="1"/>
      <c r="E89" s="1"/>
      <c r="F89" s="1"/>
      <c r="G89" s="1"/>
      <c r="H89" s="5">
        <v>150</v>
      </c>
      <c r="I89" s="407"/>
      <c r="J89" s="5">
        <v>150</v>
      </c>
    </row>
    <row r="90" spans="1:10" ht="15">
      <c r="A90" s="22" t="s">
        <v>49</v>
      </c>
      <c r="B90" s="36"/>
      <c r="C90" s="1"/>
      <c r="D90" s="1"/>
      <c r="E90" s="1"/>
      <c r="F90" s="1"/>
      <c r="G90" s="1"/>
      <c r="H90" s="5">
        <v>0</v>
      </c>
      <c r="I90" s="407"/>
      <c r="J90" s="5">
        <v>0</v>
      </c>
    </row>
    <row r="91" spans="1:14" ht="15">
      <c r="A91" s="22" t="s">
        <v>50</v>
      </c>
      <c r="B91" s="36"/>
      <c r="C91" s="1"/>
      <c r="D91" s="1"/>
      <c r="E91" s="1"/>
      <c r="F91" s="1"/>
      <c r="G91" s="1"/>
      <c r="H91" s="5">
        <v>1000</v>
      </c>
      <c r="I91" s="407"/>
      <c r="J91" s="5">
        <v>1000</v>
      </c>
      <c r="N91" s="403"/>
    </row>
    <row r="92" spans="1:10" ht="15">
      <c r="A92" s="22" t="s">
        <v>51</v>
      </c>
      <c r="B92" s="36"/>
      <c r="C92" s="1"/>
      <c r="D92" s="1"/>
      <c r="E92" s="1"/>
      <c r="F92" s="1"/>
      <c r="G92" s="1"/>
      <c r="H92" s="5">
        <v>1750</v>
      </c>
      <c r="I92" s="407"/>
      <c r="J92" s="5">
        <v>1750</v>
      </c>
    </row>
    <row r="93" spans="1:10" ht="15">
      <c r="A93" s="22" t="s">
        <v>52</v>
      </c>
      <c r="B93" s="1"/>
      <c r="C93" s="1"/>
      <c r="D93" s="1"/>
      <c r="E93" s="1"/>
      <c r="F93" s="1"/>
      <c r="G93" s="1"/>
      <c r="H93" s="5">
        <v>0</v>
      </c>
      <c r="I93" s="407"/>
      <c r="J93" s="5">
        <v>0</v>
      </c>
    </row>
    <row r="94" spans="1:10" ht="15">
      <c r="A94" s="22" t="s">
        <v>53</v>
      </c>
      <c r="B94" s="1"/>
      <c r="C94" s="1"/>
      <c r="D94" s="1"/>
      <c r="E94" s="1"/>
      <c r="F94" s="1"/>
      <c r="G94" s="1"/>
      <c r="H94" s="5">
        <v>2100</v>
      </c>
      <c r="I94" s="407"/>
      <c r="J94" s="5">
        <v>2100</v>
      </c>
    </row>
    <row r="95" spans="1:11" s="37" customFormat="1" ht="15">
      <c r="A95" s="21" t="s">
        <v>54</v>
      </c>
      <c r="H95" s="126">
        <f>SUM(H89:H94)</f>
        <v>5000</v>
      </c>
      <c r="I95" s="473"/>
      <c r="J95" s="126">
        <f>SUM(J89:J94)</f>
        <v>5000</v>
      </c>
      <c r="K95" s="364"/>
    </row>
    <row r="96" spans="1:10" ht="12.75">
      <c r="A96" s="36"/>
      <c r="B96" s="1"/>
      <c r="C96" s="1"/>
      <c r="D96" s="1"/>
      <c r="E96" s="1"/>
      <c r="F96" s="1"/>
      <c r="G96" s="1"/>
      <c r="H96" s="4"/>
      <c r="I96" s="4"/>
      <c r="J96" s="4"/>
    </row>
    <row r="97" spans="1:11" s="37" customFormat="1" ht="12.75">
      <c r="A97" s="21" t="s">
        <v>55</v>
      </c>
      <c r="H97" s="82"/>
      <c r="I97" s="82"/>
      <c r="J97" s="82"/>
      <c r="K97" s="364"/>
    </row>
    <row r="98" spans="1:10" ht="15">
      <c r="A98" s="22" t="s">
        <v>56</v>
      </c>
      <c r="B98" s="1"/>
      <c r="C98" s="1"/>
      <c r="D98" s="1"/>
      <c r="E98" s="1"/>
      <c r="F98" s="1"/>
      <c r="G98" s="1"/>
      <c r="H98" s="5">
        <v>0</v>
      </c>
      <c r="I98" s="407"/>
      <c r="J98" s="5">
        <v>0</v>
      </c>
    </row>
    <row r="99" spans="1:10" ht="15">
      <c r="A99" s="22" t="s">
        <v>26</v>
      </c>
      <c r="B99" s="26"/>
      <c r="C99" s="23"/>
      <c r="D99" s="23"/>
      <c r="E99" s="23"/>
      <c r="F99" s="23"/>
      <c r="G99" s="23"/>
      <c r="H99" s="6"/>
      <c r="I99" s="406"/>
      <c r="J99" s="6"/>
    </row>
    <row r="100" spans="1:10" ht="15">
      <c r="A100" s="27"/>
      <c r="B100" s="26"/>
      <c r="C100" s="751">
        <f>+'Tab 1 - Control Sheet '!C43:G43</f>
        <v>0</v>
      </c>
      <c r="D100" s="752"/>
      <c r="E100" s="752"/>
      <c r="F100" s="752"/>
      <c r="G100" s="28"/>
      <c r="H100" s="407">
        <v>0</v>
      </c>
      <c r="I100" s="407"/>
      <c r="J100" s="407">
        <v>0</v>
      </c>
    </row>
    <row r="101" spans="1:10" ht="15">
      <c r="A101" s="22"/>
      <c r="B101" s="26"/>
      <c r="C101" s="751">
        <f>+'Tab 1 - Control Sheet '!C44:G44</f>
        <v>0</v>
      </c>
      <c r="D101" s="752"/>
      <c r="E101" s="752"/>
      <c r="F101" s="752"/>
      <c r="G101" s="1"/>
      <c r="H101" s="5">
        <v>0</v>
      </c>
      <c r="I101" s="407"/>
      <c r="J101" s="5">
        <v>0</v>
      </c>
    </row>
    <row r="102" spans="1:11" s="37" customFormat="1" ht="15">
      <c r="A102" s="38" t="s">
        <v>57</v>
      </c>
      <c r="H102" s="126">
        <f>SUM(H98:H101)</f>
        <v>0</v>
      </c>
      <c r="I102" s="473"/>
      <c r="J102" s="126">
        <f>SUM(J98:J101)</f>
        <v>0</v>
      </c>
      <c r="K102" s="364"/>
    </row>
    <row r="103" spans="1:10" ht="15">
      <c r="A103" s="22"/>
      <c r="B103" s="1"/>
      <c r="C103" s="1"/>
      <c r="D103" s="1"/>
      <c r="E103" s="1"/>
      <c r="F103" s="1"/>
      <c r="G103" s="1"/>
      <c r="H103" s="6"/>
      <c r="I103" s="406"/>
      <c r="J103" s="6"/>
    </row>
    <row r="104" spans="1:10" ht="15">
      <c r="A104" s="36" t="s">
        <v>58</v>
      </c>
      <c r="B104" s="1"/>
      <c r="C104" s="1"/>
      <c r="D104" s="1"/>
      <c r="E104" s="1"/>
      <c r="F104" s="1"/>
      <c r="G104" s="1"/>
      <c r="H104" s="6"/>
      <c r="I104" s="406"/>
      <c r="J104" s="6"/>
    </row>
    <row r="105" spans="1:10" ht="15">
      <c r="A105" s="22" t="s">
        <v>56</v>
      </c>
      <c r="B105" s="1"/>
      <c r="C105" s="1"/>
      <c r="D105" s="1"/>
      <c r="E105" s="1"/>
      <c r="F105" s="1"/>
      <c r="G105" s="1"/>
      <c r="H105" s="5">
        <v>0</v>
      </c>
      <c r="I105" s="407"/>
      <c r="J105" s="5">
        <v>0</v>
      </c>
    </row>
    <row r="106" spans="1:10" ht="15">
      <c r="A106" s="22" t="s">
        <v>26</v>
      </c>
      <c r="B106" s="26"/>
      <c r="C106" s="23"/>
      <c r="D106" s="23"/>
      <c r="E106" s="23"/>
      <c r="F106" s="23"/>
      <c r="G106" s="23"/>
      <c r="H106" s="6"/>
      <c r="I106" s="406"/>
      <c r="J106" s="6"/>
    </row>
    <row r="107" spans="1:10" ht="15">
      <c r="A107" s="27"/>
      <c r="B107" s="26"/>
      <c r="C107" s="751">
        <f>+'Tab 1 - Control Sheet '!C47:G47</f>
        <v>0</v>
      </c>
      <c r="D107" s="752"/>
      <c r="E107" s="752"/>
      <c r="F107" s="752"/>
      <c r="G107" s="28"/>
      <c r="H107" s="5">
        <v>0</v>
      </c>
      <c r="I107" s="407"/>
      <c r="J107" s="5">
        <v>0</v>
      </c>
    </row>
    <row r="108" spans="1:10" ht="15">
      <c r="A108" s="22"/>
      <c r="B108" s="26"/>
      <c r="C108" s="751">
        <f>+'Tab 1 - Control Sheet '!C48:G48</f>
        <v>0</v>
      </c>
      <c r="D108" s="752"/>
      <c r="E108" s="752"/>
      <c r="F108" s="752"/>
      <c r="G108" s="1"/>
      <c r="H108" s="5">
        <v>0</v>
      </c>
      <c r="I108" s="407"/>
      <c r="J108" s="5">
        <v>0</v>
      </c>
    </row>
    <row r="109" spans="1:11" s="37" customFormat="1" ht="15">
      <c r="A109" s="38" t="s">
        <v>59</v>
      </c>
      <c r="H109" s="126">
        <f>SUM(H105:H108)</f>
        <v>0</v>
      </c>
      <c r="I109" s="473"/>
      <c r="J109" s="126">
        <f>SUM(J105:J108)</f>
        <v>0</v>
      </c>
      <c r="K109" s="364"/>
    </row>
    <row r="110" spans="1:10" ht="15">
      <c r="A110" s="22"/>
      <c r="B110" s="1"/>
      <c r="C110" s="1"/>
      <c r="D110" s="1"/>
      <c r="E110" s="1"/>
      <c r="F110" s="1"/>
      <c r="G110" s="1"/>
      <c r="H110" s="6"/>
      <c r="I110" s="406"/>
      <c r="J110" s="6"/>
    </row>
    <row r="111" spans="1:11" s="37" customFormat="1" ht="15">
      <c r="A111" s="482" t="s">
        <v>60</v>
      </c>
      <c r="B111" s="482"/>
      <c r="C111" s="486"/>
      <c r="D111" s="486"/>
      <c r="E111" s="486"/>
      <c r="F111" s="486"/>
      <c r="G111" s="486"/>
      <c r="H111" s="487">
        <f>H95+H102+H109</f>
        <v>5000</v>
      </c>
      <c r="I111" s="488"/>
      <c r="J111" s="487">
        <f>J95+J102+J109</f>
        <v>5000</v>
      </c>
      <c r="K111" s="364"/>
    </row>
    <row r="112" spans="1:10" ht="9" customHeight="1">
      <c r="A112" s="1"/>
      <c r="B112" s="1"/>
      <c r="C112" s="1"/>
      <c r="D112" s="1"/>
      <c r="E112" s="1"/>
      <c r="F112" s="1"/>
      <c r="G112" s="1"/>
      <c r="H112" s="4"/>
      <c r="I112" s="4"/>
      <c r="J112" s="4"/>
    </row>
    <row r="113" spans="1:10" ht="18" customHeight="1">
      <c r="A113" s="482" t="s">
        <v>61</v>
      </c>
      <c r="B113" s="482"/>
      <c r="C113" s="480"/>
      <c r="D113" s="480"/>
      <c r="E113" s="480"/>
      <c r="F113" s="480"/>
      <c r="G113" s="480"/>
      <c r="H113" s="481" t="str">
        <f>+$H$10</f>
        <v>Contractor Budget</v>
      </c>
      <c r="I113" s="481"/>
      <c r="J113" s="481" t="str">
        <f>+$J$10</f>
        <v>Ministry Budget</v>
      </c>
    </row>
    <row r="114" spans="1:10" ht="12.75">
      <c r="A114" s="1"/>
      <c r="B114" s="1"/>
      <c r="C114" s="1"/>
      <c r="D114" s="1"/>
      <c r="E114" s="1"/>
      <c r="F114" s="1"/>
      <c r="G114" s="1"/>
      <c r="H114" s="4" t="str">
        <f>$H$11</f>
        <v>$</v>
      </c>
      <c r="I114" s="4"/>
      <c r="J114" s="4" t="str">
        <f>$J$11</f>
        <v>$</v>
      </c>
    </row>
    <row r="115" spans="1:10" ht="12.75">
      <c r="A115" s="1"/>
      <c r="B115" s="1"/>
      <c r="C115" s="1"/>
      <c r="D115" s="1"/>
      <c r="E115" s="1"/>
      <c r="F115" s="1"/>
      <c r="G115" s="1"/>
      <c r="H115" s="4"/>
      <c r="I115" s="4"/>
      <c r="J115" s="4"/>
    </row>
    <row r="116" spans="1:10" ht="15">
      <c r="A116" s="39" t="s">
        <v>62</v>
      </c>
      <c r="B116" s="39"/>
      <c r="C116" s="1"/>
      <c r="D116" s="1"/>
      <c r="E116" s="1"/>
      <c r="F116" s="1"/>
      <c r="G116" s="1"/>
      <c r="H116" s="5">
        <v>31200</v>
      </c>
      <c r="I116" s="407"/>
      <c r="J116" s="5">
        <v>31200</v>
      </c>
    </row>
    <row r="117" spans="1:10" ht="12.75">
      <c r="A117" s="1"/>
      <c r="B117" s="1" t="s">
        <v>63</v>
      </c>
      <c r="C117" s="1"/>
      <c r="D117" s="1"/>
      <c r="E117" s="1"/>
      <c r="F117" s="1"/>
      <c r="G117" s="1"/>
      <c r="H117" s="97">
        <v>0</v>
      </c>
      <c r="I117" s="97"/>
      <c r="J117" s="4">
        <v>0</v>
      </c>
    </row>
    <row r="118" spans="1:10" ht="15">
      <c r="A118" s="39" t="s">
        <v>64</v>
      </c>
      <c r="B118" s="39"/>
      <c r="C118" s="1"/>
      <c r="D118" s="1"/>
      <c r="E118" s="1"/>
      <c r="F118" s="1"/>
      <c r="G118" s="1"/>
      <c r="H118" s="5">
        <v>0</v>
      </c>
      <c r="I118" s="407"/>
      <c r="J118" s="5">
        <v>0</v>
      </c>
    </row>
    <row r="119" spans="1:10" ht="15">
      <c r="A119" s="39" t="s">
        <v>65</v>
      </c>
      <c r="B119" s="39"/>
      <c r="C119" s="1"/>
      <c r="D119" s="1"/>
      <c r="E119" s="1"/>
      <c r="F119" s="1"/>
      <c r="G119" s="1"/>
      <c r="H119" s="5">
        <v>0</v>
      </c>
      <c r="I119" s="407"/>
      <c r="J119" s="5">
        <v>0</v>
      </c>
    </row>
    <row r="120" spans="1:10" ht="15">
      <c r="A120" s="39" t="s">
        <v>66</v>
      </c>
      <c r="B120" s="1"/>
      <c r="C120" s="1"/>
      <c r="D120" s="1"/>
      <c r="E120" s="1"/>
      <c r="F120" s="1"/>
      <c r="G120" s="1"/>
      <c r="H120" s="5">
        <v>3300</v>
      </c>
      <c r="I120" s="407"/>
      <c r="J120" s="5">
        <v>3300</v>
      </c>
    </row>
    <row r="121" spans="1:10" ht="15">
      <c r="A121" s="39" t="s">
        <v>67</v>
      </c>
      <c r="B121" s="39"/>
      <c r="C121" s="1"/>
      <c r="D121" s="1"/>
      <c r="E121" s="1"/>
      <c r="F121" s="1"/>
      <c r="G121" s="1"/>
      <c r="H121" s="5">
        <v>200</v>
      </c>
      <c r="I121" s="407"/>
      <c r="J121" s="5">
        <v>200</v>
      </c>
    </row>
    <row r="122" spans="1:10" ht="15">
      <c r="A122" s="39" t="s">
        <v>68</v>
      </c>
      <c r="B122" s="39"/>
      <c r="C122" s="1"/>
      <c r="D122" s="1"/>
      <c r="E122" s="1"/>
      <c r="F122" s="1"/>
      <c r="G122" s="1"/>
      <c r="H122" s="5">
        <v>400</v>
      </c>
      <c r="I122" s="407"/>
      <c r="J122" s="5">
        <v>400</v>
      </c>
    </row>
    <row r="123" spans="1:10" ht="15">
      <c r="A123" s="39" t="s">
        <v>69</v>
      </c>
      <c r="B123" s="39"/>
      <c r="C123" s="1"/>
      <c r="D123" s="1"/>
      <c r="E123" s="1"/>
      <c r="F123" s="1"/>
      <c r="G123" s="1"/>
      <c r="H123" s="5">
        <v>0</v>
      </c>
      <c r="I123" s="407"/>
      <c r="J123" s="5">
        <v>0</v>
      </c>
    </row>
    <row r="124" spans="1:10" ht="15">
      <c r="A124" s="22" t="s">
        <v>26</v>
      </c>
      <c r="B124" s="26"/>
      <c r="C124" s="23"/>
      <c r="D124" s="23"/>
      <c r="E124" s="23"/>
      <c r="F124" s="23"/>
      <c r="G124" s="23"/>
      <c r="H124" s="6"/>
      <c r="I124" s="406"/>
      <c r="J124" s="6"/>
    </row>
    <row r="125" spans="1:10" ht="15">
      <c r="A125" s="27"/>
      <c r="B125" s="26"/>
      <c r="C125" s="751">
        <f>+'Tab 1 - Control Sheet '!C51:G51</f>
        <v>0</v>
      </c>
      <c r="D125" s="752"/>
      <c r="E125" s="752"/>
      <c r="F125" s="752"/>
      <c r="G125" s="28"/>
      <c r="H125" s="5">
        <v>0</v>
      </c>
      <c r="I125" s="407"/>
      <c r="J125" s="5">
        <v>0</v>
      </c>
    </row>
    <row r="126" spans="1:10" ht="15">
      <c r="A126" s="22"/>
      <c r="B126" s="26"/>
      <c r="C126" s="751">
        <f>+'Tab 1 - Control Sheet '!C52:G52</f>
        <v>0</v>
      </c>
      <c r="D126" s="752"/>
      <c r="E126" s="752"/>
      <c r="F126" s="752"/>
      <c r="G126" s="1"/>
      <c r="H126" s="5">
        <v>0</v>
      </c>
      <c r="I126" s="407"/>
      <c r="J126" s="5">
        <v>0</v>
      </c>
    </row>
    <row r="127" spans="1:10" ht="15">
      <c r="A127" s="22"/>
      <c r="B127" s="26"/>
      <c r="C127" s="40"/>
      <c r="D127" s="41"/>
      <c r="E127" s="41"/>
      <c r="F127" s="41"/>
      <c r="G127" s="1"/>
      <c r="H127" s="6"/>
      <c r="I127" s="406"/>
      <c r="J127" s="6"/>
    </row>
    <row r="128" spans="1:11" s="37" customFormat="1" ht="15">
      <c r="A128" s="482" t="s">
        <v>70</v>
      </c>
      <c r="B128" s="482"/>
      <c r="C128" s="486"/>
      <c r="D128" s="486"/>
      <c r="E128" s="486"/>
      <c r="F128" s="486"/>
      <c r="G128" s="486"/>
      <c r="H128" s="487">
        <f>SUM(H116:H126)</f>
        <v>35100</v>
      </c>
      <c r="I128" s="488"/>
      <c r="J128" s="487">
        <f>SUM(J116:J126)</f>
        <v>35100</v>
      </c>
      <c r="K128" s="364"/>
    </row>
    <row r="129" spans="1:10" ht="12.75">
      <c r="A129" s="1"/>
      <c r="B129" s="1"/>
      <c r="C129" s="1"/>
      <c r="D129" s="1"/>
      <c r="E129" s="1"/>
      <c r="F129" s="1"/>
      <c r="G129" s="1"/>
      <c r="H129" s="4"/>
      <c r="I129" s="4"/>
      <c r="J129" s="4"/>
    </row>
    <row r="130" spans="1:10" ht="18" customHeight="1">
      <c r="A130" s="482" t="s">
        <v>71</v>
      </c>
      <c r="B130" s="482"/>
      <c r="C130" s="480"/>
      <c r="D130" s="480"/>
      <c r="E130" s="480"/>
      <c r="F130" s="480"/>
      <c r="G130" s="480"/>
      <c r="H130" s="481" t="str">
        <f>+$H$10</f>
        <v>Contractor Budget</v>
      </c>
      <c r="I130" s="481"/>
      <c r="J130" s="481" t="str">
        <f>+$J$10</f>
        <v>Ministry Budget</v>
      </c>
    </row>
    <row r="131" spans="1:10" ht="12.75">
      <c r="A131" s="1"/>
      <c r="B131" s="1"/>
      <c r="C131" s="1"/>
      <c r="D131" s="1"/>
      <c r="E131" s="1"/>
      <c r="F131" s="1"/>
      <c r="G131" s="1"/>
      <c r="H131" s="4" t="str">
        <f>$H$11</f>
        <v>$</v>
      </c>
      <c r="I131" s="4"/>
      <c r="J131" s="4" t="str">
        <f>$J$11</f>
        <v>$</v>
      </c>
    </row>
    <row r="132" spans="1:10" ht="15">
      <c r="A132" s="36" t="s">
        <v>72</v>
      </c>
      <c r="B132" s="36"/>
      <c r="C132" s="1"/>
      <c r="D132" s="1"/>
      <c r="E132" s="1"/>
      <c r="F132" s="1"/>
      <c r="G132" s="1"/>
      <c r="H132" s="5">
        <v>0</v>
      </c>
      <c r="I132" s="407"/>
      <c r="J132" s="5">
        <v>0</v>
      </c>
    </row>
    <row r="133" spans="1:10" ht="15">
      <c r="A133" s="36" t="s">
        <v>67</v>
      </c>
      <c r="B133" s="36"/>
      <c r="C133" s="1"/>
      <c r="D133" s="1"/>
      <c r="E133" s="1"/>
      <c r="F133" s="1"/>
      <c r="G133" s="1"/>
      <c r="H133" s="5">
        <v>0</v>
      </c>
      <c r="I133" s="407"/>
      <c r="J133" s="5">
        <v>0</v>
      </c>
    </row>
    <row r="134" spans="1:10" ht="15">
      <c r="A134" s="36" t="s">
        <v>73</v>
      </c>
      <c r="B134" s="36"/>
      <c r="C134" s="1"/>
      <c r="D134" s="1"/>
      <c r="E134" s="1"/>
      <c r="F134" s="1"/>
      <c r="G134" s="1"/>
      <c r="H134" s="5">
        <v>0</v>
      </c>
      <c r="I134" s="407"/>
      <c r="J134" s="5">
        <v>0</v>
      </c>
    </row>
    <row r="135" spans="1:10" ht="15">
      <c r="A135" s="22" t="s">
        <v>26</v>
      </c>
      <c r="B135" s="26"/>
      <c r="C135" s="23"/>
      <c r="D135" s="23"/>
      <c r="E135" s="23"/>
      <c r="F135" s="23"/>
      <c r="G135" s="23"/>
      <c r="H135" s="6"/>
      <c r="I135" s="406"/>
      <c r="J135" s="6"/>
    </row>
    <row r="136" spans="1:10" ht="15">
      <c r="A136" s="27"/>
      <c r="B136" s="26"/>
      <c r="C136" s="751">
        <f>+'Tab 1 - Control Sheet '!C55:G55</f>
        <v>0</v>
      </c>
      <c r="D136" s="752"/>
      <c r="E136" s="752"/>
      <c r="F136" s="752"/>
      <c r="G136" s="28"/>
      <c r="H136" s="5">
        <v>0</v>
      </c>
      <c r="I136" s="407"/>
      <c r="J136" s="5">
        <v>0</v>
      </c>
    </row>
    <row r="137" spans="1:10" ht="15">
      <c r="A137" s="22"/>
      <c r="B137" s="26"/>
      <c r="C137" s="751">
        <f>+'Tab 1 - Control Sheet '!C56:G56</f>
        <v>0</v>
      </c>
      <c r="D137" s="752"/>
      <c r="E137" s="752"/>
      <c r="F137" s="752"/>
      <c r="G137" s="1"/>
      <c r="H137" s="5">
        <v>0</v>
      </c>
      <c r="I137" s="407"/>
      <c r="J137" s="5">
        <v>0</v>
      </c>
    </row>
    <row r="138" spans="1:10" ht="15">
      <c r="A138" s="42"/>
      <c r="B138" s="42"/>
      <c r="C138" s="1"/>
      <c r="D138" s="1"/>
      <c r="E138" s="1"/>
      <c r="F138" s="1"/>
      <c r="G138" s="1"/>
      <c r="H138" s="17"/>
      <c r="I138" s="17"/>
      <c r="J138" s="17"/>
    </row>
    <row r="139" spans="1:11" s="37" customFormat="1" ht="15">
      <c r="A139" s="482" t="s">
        <v>74</v>
      </c>
      <c r="B139" s="482"/>
      <c r="C139" s="486"/>
      <c r="D139" s="486"/>
      <c r="E139" s="486"/>
      <c r="F139" s="486"/>
      <c r="G139" s="486"/>
      <c r="H139" s="487">
        <f>SUM(H132:H137)</f>
        <v>0</v>
      </c>
      <c r="I139" s="488"/>
      <c r="J139" s="487">
        <f>SUM(J132:J137)</f>
        <v>0</v>
      </c>
      <c r="K139" s="364"/>
    </row>
    <row r="140" spans="1:10" ht="9" customHeight="1">
      <c r="A140" s="1"/>
      <c r="B140" s="1"/>
      <c r="C140" s="1"/>
      <c r="D140" s="1"/>
      <c r="E140" s="1"/>
      <c r="F140" s="1"/>
      <c r="G140" s="1"/>
      <c r="H140" s="4"/>
      <c r="I140" s="4"/>
      <c r="J140" s="4"/>
    </row>
    <row r="141" spans="1:10" ht="18" customHeight="1">
      <c r="A141" s="482" t="s">
        <v>75</v>
      </c>
      <c r="B141" s="482"/>
      <c r="C141" s="480"/>
      <c r="D141" s="480"/>
      <c r="E141" s="480"/>
      <c r="F141" s="480"/>
      <c r="G141" s="480"/>
      <c r="H141" s="481" t="str">
        <f>+$H$10</f>
        <v>Contractor Budget</v>
      </c>
      <c r="I141" s="481"/>
      <c r="J141" s="481" t="str">
        <f>+$J$10</f>
        <v>Ministry Budget</v>
      </c>
    </row>
    <row r="142" spans="1:10" ht="12.75">
      <c r="A142" s="1"/>
      <c r="B142" s="1"/>
      <c r="C142" s="1"/>
      <c r="D142" s="1"/>
      <c r="E142" s="1"/>
      <c r="F142" s="1"/>
      <c r="G142" s="1"/>
      <c r="H142" s="4" t="str">
        <f>$H$11</f>
        <v>$</v>
      </c>
      <c r="I142" s="4"/>
      <c r="J142" s="4" t="str">
        <f>$J$11</f>
        <v>$</v>
      </c>
    </row>
    <row r="143" spans="1:10" ht="12.75">
      <c r="A143" s="35" t="s">
        <v>76</v>
      </c>
      <c r="B143" s="1"/>
      <c r="C143" s="1"/>
      <c r="D143" s="1"/>
      <c r="E143" s="1"/>
      <c r="F143" s="1"/>
      <c r="G143" s="1"/>
      <c r="H143" s="4"/>
      <c r="I143" s="4"/>
      <c r="J143" s="4"/>
    </row>
    <row r="144" spans="1:10" ht="15">
      <c r="A144" s="22" t="s">
        <v>360</v>
      </c>
      <c r="B144" s="22"/>
      <c r="C144" s="1"/>
      <c r="D144" s="1"/>
      <c r="E144" s="1"/>
      <c r="F144" s="1"/>
      <c r="G144" s="1"/>
      <c r="H144" s="127">
        <f>+'Sch B, Stmt 2, Staff, YR1'!K60</f>
        <v>34840</v>
      </c>
      <c r="I144" s="406"/>
      <c r="J144" s="127">
        <f>+'Sch B, Stmt 2, Staff, YR1'!L60</f>
        <v>34840</v>
      </c>
    </row>
    <row r="145" spans="1:10" ht="15">
      <c r="A145" s="22" t="s">
        <v>214</v>
      </c>
      <c r="B145" s="22"/>
      <c r="C145" s="1"/>
      <c r="D145" s="1"/>
      <c r="E145" s="1"/>
      <c r="F145" s="1"/>
      <c r="G145" s="1"/>
      <c r="H145" s="127">
        <f>+'Sch B, Stmt 2, Staff, YR1'!K61</f>
        <v>4529.618079999999</v>
      </c>
      <c r="I145" s="406"/>
      <c r="J145" s="127">
        <f>+'Sch B, Stmt 2, Staff, YR1'!L61</f>
        <v>4529.618079999999</v>
      </c>
    </row>
    <row r="146" spans="1:10" ht="15">
      <c r="A146" s="22" t="s">
        <v>26</v>
      </c>
      <c r="B146" s="26"/>
      <c r="C146" s="23"/>
      <c r="D146" s="23"/>
      <c r="E146" s="23"/>
      <c r="F146" s="23"/>
      <c r="G146" s="23"/>
      <c r="H146" s="6"/>
      <c r="I146" s="406"/>
      <c r="J146" s="6"/>
    </row>
    <row r="147" spans="1:10" ht="15">
      <c r="A147" s="27"/>
      <c r="B147" s="26"/>
      <c r="C147" s="751">
        <f>+'Tab 1 - Control Sheet '!C60:G60</f>
        <v>0</v>
      </c>
      <c r="D147" s="752"/>
      <c r="E147" s="752"/>
      <c r="F147" s="752"/>
      <c r="G147" s="28"/>
      <c r="H147" s="5">
        <v>0</v>
      </c>
      <c r="I147" s="407"/>
      <c r="J147" s="5">
        <v>0</v>
      </c>
    </row>
    <row r="148" spans="1:10" ht="15">
      <c r="A148" s="27"/>
      <c r="B148" s="26"/>
      <c r="C148" s="751">
        <f>+'Tab 1 - Control Sheet '!C61:G61</f>
        <v>0</v>
      </c>
      <c r="D148" s="752"/>
      <c r="E148" s="752"/>
      <c r="F148" s="752"/>
      <c r="G148" s="28"/>
      <c r="H148" s="5">
        <v>0</v>
      </c>
      <c r="I148" s="407"/>
      <c r="J148" s="5">
        <v>0</v>
      </c>
    </row>
    <row r="149" spans="1:10" ht="15">
      <c r="A149" s="22"/>
      <c r="B149" s="26"/>
      <c r="C149" s="751">
        <f>+'Tab 1 - Control Sheet '!C62:G62</f>
        <v>0</v>
      </c>
      <c r="D149" s="752"/>
      <c r="E149" s="752"/>
      <c r="F149" s="752"/>
      <c r="G149" s="1"/>
      <c r="H149" s="5">
        <v>0</v>
      </c>
      <c r="I149" s="407"/>
      <c r="J149" s="5">
        <v>0</v>
      </c>
    </row>
    <row r="150" spans="1:10" ht="15">
      <c r="A150" s="35" t="s">
        <v>77</v>
      </c>
      <c r="B150" s="37"/>
      <c r="C150" s="37"/>
      <c r="D150" s="37"/>
      <c r="E150" s="37"/>
      <c r="F150" s="37"/>
      <c r="G150" s="37"/>
      <c r="H150" s="136">
        <f>SUM(H144:H149)</f>
        <v>39369.61808</v>
      </c>
      <c r="I150" s="15"/>
      <c r="J150" s="136">
        <f>SUM(J144:J149)</f>
        <v>39369.61808</v>
      </c>
    </row>
    <row r="151" spans="1:10" ht="6.75" customHeight="1">
      <c r="A151" s="1"/>
      <c r="B151" s="1"/>
      <c r="C151" s="1"/>
      <c r="D151" s="1"/>
      <c r="E151" s="1"/>
      <c r="F151" s="1"/>
      <c r="G151" s="1"/>
      <c r="H151" s="1"/>
      <c r="I151" s="398"/>
      <c r="J151" s="1"/>
    </row>
    <row r="152" spans="1:10" ht="12.75">
      <c r="A152" s="35" t="s">
        <v>78</v>
      </c>
      <c r="B152" s="1"/>
      <c r="C152" s="1"/>
      <c r="D152" s="1"/>
      <c r="E152" s="1"/>
      <c r="F152" s="1"/>
      <c r="G152" s="1"/>
      <c r="H152" s="4"/>
      <c r="I152" s="4"/>
      <c r="J152" s="4"/>
    </row>
    <row r="153" spans="1:10" ht="12.75">
      <c r="A153" s="36" t="s">
        <v>79</v>
      </c>
      <c r="B153" s="1"/>
      <c r="C153" s="1"/>
      <c r="D153" s="1"/>
      <c r="E153" s="1"/>
      <c r="F153" s="1"/>
      <c r="G153" s="1"/>
      <c r="H153" s="1"/>
      <c r="I153" s="398"/>
      <c r="J153" s="1"/>
    </row>
    <row r="154" spans="1:10" ht="15">
      <c r="A154" s="22" t="s">
        <v>80</v>
      </c>
      <c r="B154" s="1"/>
      <c r="C154" s="1"/>
      <c r="D154" s="1"/>
      <c r="E154" s="1"/>
      <c r="F154" s="1"/>
      <c r="G154" s="1"/>
      <c r="H154" s="5">
        <v>3000</v>
      </c>
      <c r="I154" s="407">
        <v>3000</v>
      </c>
      <c r="J154" s="9">
        <v>3000</v>
      </c>
    </row>
    <row r="155" spans="1:10" ht="15">
      <c r="A155" s="22" t="s">
        <v>81</v>
      </c>
      <c r="B155" s="1"/>
      <c r="C155" s="1"/>
      <c r="D155" s="1"/>
      <c r="E155" s="1"/>
      <c r="F155" s="1"/>
      <c r="G155" s="1"/>
      <c r="H155" s="9">
        <v>7500</v>
      </c>
      <c r="I155" s="475"/>
      <c r="J155" s="9">
        <v>7500</v>
      </c>
    </row>
    <row r="156" spans="1:10" ht="15">
      <c r="A156" s="22" t="s">
        <v>82</v>
      </c>
      <c r="B156" s="1"/>
      <c r="C156" s="1"/>
      <c r="D156" s="1"/>
      <c r="E156" s="1"/>
      <c r="F156" s="1"/>
      <c r="G156" s="1"/>
      <c r="H156" s="5">
        <v>200</v>
      </c>
      <c r="I156" s="407"/>
      <c r="J156" s="9">
        <v>200</v>
      </c>
    </row>
    <row r="157" spans="1:10" ht="15">
      <c r="A157" s="22" t="s">
        <v>83</v>
      </c>
      <c r="B157" s="1"/>
      <c r="C157" s="1"/>
      <c r="D157" s="1"/>
      <c r="E157" s="1"/>
      <c r="F157" s="1"/>
      <c r="G157" s="1"/>
      <c r="H157" s="9">
        <v>1000</v>
      </c>
      <c r="I157" s="475"/>
      <c r="J157" s="9">
        <v>1000</v>
      </c>
    </row>
    <row r="158" spans="1:10" ht="15">
      <c r="A158" s="22" t="s">
        <v>84</v>
      </c>
      <c r="B158" s="1"/>
      <c r="C158" s="1"/>
      <c r="D158" s="1"/>
      <c r="E158" s="1"/>
      <c r="F158" s="1"/>
      <c r="G158" s="1"/>
      <c r="H158" s="9">
        <v>2500</v>
      </c>
      <c r="I158" s="475"/>
      <c r="J158" s="9">
        <v>2500</v>
      </c>
    </row>
    <row r="159" spans="1:11" s="37" customFormat="1" ht="15">
      <c r="A159" s="21" t="s">
        <v>85</v>
      </c>
      <c r="H159" s="138">
        <f>SUM(H154:H158)</f>
        <v>14200</v>
      </c>
      <c r="I159" s="476"/>
      <c r="J159" s="138">
        <f>SUM(J154:J158)</f>
        <v>14200</v>
      </c>
      <c r="K159" s="364"/>
    </row>
    <row r="160" spans="1:10" ht="5.25" customHeight="1">
      <c r="A160" s="1"/>
      <c r="B160" s="1"/>
      <c r="C160" s="1"/>
      <c r="D160" s="1"/>
      <c r="E160" s="1"/>
      <c r="F160" s="1"/>
      <c r="G160" s="1"/>
      <c r="H160" s="1"/>
      <c r="I160" s="398"/>
      <c r="J160" s="1"/>
    </row>
    <row r="161" spans="1:10" ht="12.75">
      <c r="A161" s="36" t="s">
        <v>86</v>
      </c>
      <c r="B161" s="1"/>
      <c r="C161" s="1"/>
      <c r="D161" s="1"/>
      <c r="E161" s="1"/>
      <c r="F161" s="1"/>
      <c r="G161" s="1"/>
      <c r="H161" s="1"/>
      <c r="I161" s="398"/>
      <c r="J161" s="1"/>
    </row>
    <row r="162" spans="1:10" ht="15">
      <c r="A162" s="22" t="s">
        <v>87</v>
      </c>
      <c r="B162" s="22"/>
      <c r="C162" s="1"/>
      <c r="D162" s="1"/>
      <c r="E162" s="1"/>
      <c r="F162" s="1"/>
      <c r="G162" s="1"/>
      <c r="H162" s="5">
        <v>100</v>
      </c>
      <c r="I162" s="407"/>
      <c r="J162" s="5">
        <v>100</v>
      </c>
    </row>
    <row r="163" spans="1:10" ht="15">
      <c r="A163" s="22" t="s">
        <v>88</v>
      </c>
      <c r="B163" s="22"/>
      <c r="C163" s="1"/>
      <c r="D163" s="1"/>
      <c r="E163" s="1"/>
      <c r="F163" s="1"/>
      <c r="G163" s="1"/>
      <c r="H163" s="5">
        <v>750</v>
      </c>
      <c r="I163" s="407"/>
      <c r="J163" s="5">
        <v>750</v>
      </c>
    </row>
    <row r="164" spans="1:10" ht="15">
      <c r="A164" s="22" t="s">
        <v>89</v>
      </c>
      <c r="B164" s="22"/>
      <c r="C164" s="1"/>
      <c r="D164" s="43"/>
      <c r="E164" s="43"/>
      <c r="F164" s="228" t="s">
        <v>338</v>
      </c>
      <c r="G164" s="1"/>
      <c r="H164" s="5">
        <v>750</v>
      </c>
      <c r="I164" s="407"/>
      <c r="J164" s="5">
        <v>750</v>
      </c>
    </row>
    <row r="165" spans="1:11" s="37" customFormat="1" ht="15">
      <c r="A165" s="21" t="s">
        <v>90</v>
      </c>
      <c r="H165" s="138">
        <f>SUM(H162:H164)</f>
        <v>1600</v>
      </c>
      <c r="I165" s="476"/>
      <c r="J165" s="138">
        <f>SUM(J162:J164)</f>
        <v>1600</v>
      </c>
      <c r="K165" s="364"/>
    </row>
    <row r="166" spans="1:10" ht="5.25" customHeight="1">
      <c r="A166" s="1"/>
      <c r="B166" s="1"/>
      <c r="C166" s="1"/>
      <c r="D166" s="1"/>
      <c r="E166" s="1"/>
      <c r="F166" s="1"/>
      <c r="G166" s="1"/>
      <c r="H166" s="1"/>
      <c r="I166" s="398"/>
      <c r="J166" s="1"/>
    </row>
    <row r="167" spans="1:10" ht="12.75">
      <c r="A167" s="36" t="s">
        <v>91</v>
      </c>
      <c r="B167" s="1"/>
      <c r="C167" s="1"/>
      <c r="D167" s="1"/>
      <c r="E167" s="1"/>
      <c r="F167" s="1"/>
      <c r="G167" s="1"/>
      <c r="H167" s="1"/>
      <c r="I167" s="398"/>
      <c r="J167" s="1"/>
    </row>
    <row r="168" spans="1:10" ht="15">
      <c r="A168" s="22" t="s">
        <v>92</v>
      </c>
      <c r="B168" s="22"/>
      <c r="C168" s="1"/>
      <c r="D168" s="1"/>
      <c r="E168" s="1"/>
      <c r="F168" s="1"/>
      <c r="G168" s="1"/>
      <c r="H168" s="5">
        <v>100</v>
      </c>
      <c r="I168" s="407"/>
      <c r="J168" s="5">
        <v>100</v>
      </c>
    </row>
    <row r="169" spans="1:10" ht="15">
      <c r="A169" s="22" t="s">
        <v>93</v>
      </c>
      <c r="B169" s="22"/>
      <c r="C169" s="1"/>
      <c r="D169" s="1"/>
      <c r="E169" s="1"/>
      <c r="F169" s="1"/>
      <c r="G169" s="1"/>
      <c r="H169" s="5">
        <v>500</v>
      </c>
      <c r="I169" s="407"/>
      <c r="J169" s="5">
        <v>500</v>
      </c>
    </row>
    <row r="170" spans="1:10" ht="15">
      <c r="A170" s="22" t="s">
        <v>94</v>
      </c>
      <c r="B170" s="22"/>
      <c r="C170" s="1"/>
      <c r="D170" s="1"/>
      <c r="E170" s="1"/>
      <c r="F170" s="1"/>
      <c r="G170" s="1"/>
      <c r="H170" s="5">
        <v>9000</v>
      </c>
      <c r="I170" s="407"/>
      <c r="J170" s="5">
        <v>9000</v>
      </c>
    </row>
    <row r="171" spans="1:10" ht="15">
      <c r="A171" s="22" t="s">
        <v>95</v>
      </c>
      <c r="B171" s="22"/>
      <c r="C171" s="1"/>
      <c r="D171" s="1"/>
      <c r="E171" s="1"/>
      <c r="F171" s="1"/>
      <c r="G171" s="1"/>
      <c r="H171" s="5">
        <v>17879</v>
      </c>
      <c r="I171" s="407"/>
      <c r="J171" s="5">
        <v>17879</v>
      </c>
    </row>
    <row r="172" spans="1:10" ht="15">
      <c r="A172" s="22" t="s">
        <v>96</v>
      </c>
      <c r="B172" s="22"/>
      <c r="C172" s="1"/>
      <c r="D172" s="1"/>
      <c r="E172" s="1"/>
      <c r="F172" s="1"/>
      <c r="G172" s="1"/>
      <c r="H172" s="5">
        <v>500</v>
      </c>
      <c r="I172" s="407"/>
      <c r="J172" s="5">
        <v>500</v>
      </c>
    </row>
    <row r="173" spans="1:10" ht="15">
      <c r="A173" s="22" t="s">
        <v>97</v>
      </c>
      <c r="B173" s="22"/>
      <c r="C173" s="1"/>
      <c r="D173" s="754"/>
      <c r="E173" s="754"/>
      <c r="F173" s="754"/>
      <c r="G173" s="1"/>
      <c r="H173" s="5">
        <v>0</v>
      </c>
      <c r="I173" s="407"/>
      <c r="J173" s="5">
        <v>0</v>
      </c>
    </row>
    <row r="174" spans="1:10" ht="15">
      <c r="A174" s="22" t="s">
        <v>98</v>
      </c>
      <c r="B174" s="22"/>
      <c r="C174" s="1"/>
      <c r="D174" s="1"/>
      <c r="E174" s="1"/>
      <c r="F174" s="1"/>
      <c r="G174" s="1"/>
      <c r="H174" s="5">
        <v>400</v>
      </c>
      <c r="I174" s="407"/>
      <c r="J174" s="5">
        <v>400</v>
      </c>
    </row>
    <row r="175" spans="1:10" ht="15">
      <c r="A175" s="22" t="s">
        <v>99</v>
      </c>
      <c r="B175" s="22"/>
      <c r="C175" s="1"/>
      <c r="D175" s="1"/>
      <c r="E175" s="1"/>
      <c r="F175" s="1"/>
      <c r="G175" s="1"/>
      <c r="H175" s="5">
        <v>0</v>
      </c>
      <c r="I175" s="407"/>
      <c r="J175" s="5">
        <v>0</v>
      </c>
    </row>
    <row r="176" spans="1:10" ht="15">
      <c r="A176" s="22" t="s">
        <v>26</v>
      </c>
      <c r="B176" s="26"/>
      <c r="C176" s="23"/>
      <c r="D176" s="23"/>
      <c r="E176" s="23"/>
      <c r="F176" s="23"/>
      <c r="G176" s="23"/>
      <c r="H176" s="6"/>
      <c r="I176" s="406"/>
      <c r="J176" s="6"/>
    </row>
    <row r="177" spans="1:10" ht="15">
      <c r="A177" s="27"/>
      <c r="B177" s="26"/>
      <c r="C177" s="751" t="str">
        <f>+'Tab 1 - Control Sheet '!C65:G65</f>
        <v>Board Costs</v>
      </c>
      <c r="D177" s="752"/>
      <c r="E177" s="752"/>
      <c r="F177" s="752"/>
      <c r="G177" s="28"/>
      <c r="H177" s="5">
        <v>3500</v>
      </c>
      <c r="I177" s="407"/>
      <c r="J177" s="5">
        <v>3500</v>
      </c>
    </row>
    <row r="178" spans="1:10" ht="15">
      <c r="A178" s="27"/>
      <c r="B178" s="26"/>
      <c r="C178" s="751">
        <f>+'Tab 1 - Control Sheet '!C66:G66</f>
        <v>0</v>
      </c>
      <c r="D178" s="752"/>
      <c r="E178" s="752"/>
      <c r="F178" s="752"/>
      <c r="G178" s="28"/>
      <c r="H178" s="5">
        <v>0</v>
      </c>
      <c r="I178" s="407"/>
      <c r="J178" s="5">
        <v>0</v>
      </c>
    </row>
    <row r="179" spans="1:10" ht="15">
      <c r="A179" s="22"/>
      <c r="B179" s="26"/>
      <c r="C179" s="751">
        <f>+'Tab 1 - Control Sheet '!C67:G67</f>
        <v>0</v>
      </c>
      <c r="D179" s="752"/>
      <c r="E179" s="752"/>
      <c r="F179" s="752"/>
      <c r="G179" s="1"/>
      <c r="H179" s="5">
        <v>0</v>
      </c>
      <c r="I179" s="407"/>
      <c r="J179" s="5">
        <v>0</v>
      </c>
    </row>
    <row r="180" spans="1:11" s="37" customFormat="1" ht="15">
      <c r="A180" s="21" t="s">
        <v>100</v>
      </c>
      <c r="C180" s="45"/>
      <c r="D180" s="46"/>
      <c r="E180" s="46"/>
      <c r="F180" s="46"/>
      <c r="H180" s="138">
        <f>SUM(H168:H179)</f>
        <v>31879</v>
      </c>
      <c r="I180" s="476"/>
      <c r="J180" s="138">
        <f>SUM(J168:J179)</f>
        <v>31879</v>
      </c>
      <c r="K180" s="364"/>
    </row>
    <row r="181" spans="1:10" ht="5.25" customHeight="1">
      <c r="A181" s="36"/>
      <c r="B181" s="1"/>
      <c r="C181" s="47"/>
      <c r="D181" s="44"/>
      <c r="E181" s="44"/>
      <c r="F181" s="44"/>
      <c r="G181" s="1"/>
      <c r="H181" s="16"/>
      <c r="I181" s="477"/>
      <c r="J181" s="16"/>
    </row>
    <row r="182" spans="1:10" ht="15">
      <c r="A182" s="35" t="s">
        <v>101</v>
      </c>
      <c r="B182" s="37"/>
      <c r="C182" s="37"/>
      <c r="D182" s="37"/>
      <c r="E182" s="37"/>
      <c r="F182" s="37"/>
      <c r="G182" s="37"/>
      <c r="H182" s="136">
        <f>+H159+H165+H180</f>
        <v>47679</v>
      </c>
      <c r="I182" s="15"/>
      <c r="J182" s="136">
        <f>+J159+J165+J180</f>
        <v>47679</v>
      </c>
    </row>
    <row r="183" spans="1:10" ht="5.25" customHeight="1">
      <c r="A183" s="1"/>
      <c r="B183" s="1"/>
      <c r="C183" s="1"/>
      <c r="D183" s="1"/>
      <c r="E183" s="1"/>
      <c r="F183" s="1"/>
      <c r="G183" s="1"/>
      <c r="H183" s="17"/>
      <c r="I183" s="17"/>
      <c r="J183" s="17"/>
    </row>
    <row r="184" spans="1:10" ht="15">
      <c r="A184" s="482" t="s">
        <v>102</v>
      </c>
      <c r="B184" s="482"/>
      <c r="C184" s="486"/>
      <c r="D184" s="486"/>
      <c r="E184" s="486"/>
      <c r="F184" s="486"/>
      <c r="G184" s="486"/>
      <c r="H184" s="487">
        <f>H150+H182</f>
        <v>87048.61808</v>
      </c>
      <c r="I184" s="488"/>
      <c r="J184" s="487">
        <f>J150+J182</f>
        <v>87048.61808</v>
      </c>
    </row>
    <row r="185" spans="1:10" ht="12.75">
      <c r="A185" s="1"/>
      <c r="B185" s="1"/>
      <c r="C185" s="1"/>
      <c r="D185" s="1"/>
      <c r="E185" s="1"/>
      <c r="F185" s="1"/>
      <c r="G185" s="1"/>
      <c r="H185" s="4"/>
      <c r="I185" s="4"/>
      <c r="J185" s="4"/>
    </row>
    <row r="186" spans="1:10" ht="18" customHeight="1">
      <c r="A186" s="482" t="s">
        <v>119</v>
      </c>
      <c r="B186" s="482"/>
      <c r="C186" s="480"/>
      <c r="D186" s="480"/>
      <c r="E186" s="480"/>
      <c r="F186" s="480"/>
      <c r="G186" s="480"/>
      <c r="H186" s="481" t="str">
        <f>+$H$10</f>
        <v>Contractor Budget</v>
      </c>
      <c r="I186" s="481"/>
      <c r="J186" s="481" t="str">
        <f>+$J$10</f>
        <v>Ministry Budget</v>
      </c>
    </row>
    <row r="187" spans="1:10" ht="12.75">
      <c r="A187" s="2"/>
      <c r="B187" s="2"/>
      <c r="C187" s="1"/>
      <c r="D187" s="1"/>
      <c r="E187" s="1"/>
      <c r="F187" s="1"/>
      <c r="G187" s="1"/>
      <c r="H187" s="4" t="str">
        <f>$H$11</f>
        <v>$</v>
      </c>
      <c r="I187" s="4"/>
      <c r="J187" s="4" t="str">
        <f>$J$11</f>
        <v>$</v>
      </c>
    </row>
    <row r="188" spans="1:11" s="37" customFormat="1" ht="15">
      <c r="A188" s="21" t="s">
        <v>103</v>
      </c>
      <c r="B188" s="21"/>
      <c r="C188" s="81"/>
      <c r="D188" s="81"/>
      <c r="E188" s="81"/>
      <c r="F188" s="81"/>
      <c r="G188" s="81"/>
      <c r="H188" s="7"/>
      <c r="I188" s="474"/>
      <c r="J188" s="7"/>
      <c r="K188" s="364"/>
    </row>
    <row r="189" spans="1:10" ht="15">
      <c r="A189" s="22" t="s">
        <v>18</v>
      </c>
      <c r="B189" s="26"/>
      <c r="C189" s="23"/>
      <c r="D189" s="23"/>
      <c r="E189" s="23"/>
      <c r="F189" s="23"/>
      <c r="G189" s="23"/>
      <c r="H189" s="6"/>
      <c r="I189" s="406"/>
      <c r="J189" s="6"/>
    </row>
    <row r="190" spans="1:10" ht="15">
      <c r="A190" s="27"/>
      <c r="B190" s="26"/>
      <c r="C190" s="751">
        <f>+'Tab 1 - Control Sheet '!C70:G70</f>
        <v>0</v>
      </c>
      <c r="D190" s="752"/>
      <c r="E190" s="752"/>
      <c r="F190" s="752"/>
      <c r="G190" s="28"/>
      <c r="H190" s="5">
        <v>0</v>
      </c>
      <c r="I190" s="407"/>
      <c r="J190" s="5">
        <v>0</v>
      </c>
    </row>
    <row r="191" spans="1:10" ht="15">
      <c r="A191" s="27"/>
      <c r="B191" s="26"/>
      <c r="C191" s="751">
        <f>+'Tab 1 - Control Sheet '!C71:G71</f>
        <v>0</v>
      </c>
      <c r="D191" s="752"/>
      <c r="E191" s="752"/>
      <c r="F191" s="752"/>
      <c r="G191" s="28"/>
      <c r="H191" s="5">
        <v>0</v>
      </c>
      <c r="I191" s="407"/>
      <c r="J191" s="5">
        <v>0</v>
      </c>
    </row>
    <row r="192" spans="1:10" ht="15">
      <c r="A192" s="27"/>
      <c r="B192" s="26"/>
      <c r="C192" s="751">
        <f>+'Tab 1 - Control Sheet '!C72:G72</f>
        <v>0</v>
      </c>
      <c r="D192" s="752"/>
      <c r="E192" s="752"/>
      <c r="F192" s="752"/>
      <c r="G192" s="28"/>
      <c r="H192" s="5">
        <v>0</v>
      </c>
      <c r="I192" s="407"/>
      <c r="J192" s="5">
        <v>0</v>
      </c>
    </row>
    <row r="193" spans="1:10" ht="15">
      <c r="A193" s="27"/>
      <c r="B193" s="26"/>
      <c r="C193" s="751">
        <f>+'Tab 1 - Control Sheet '!C73:G73</f>
        <v>0</v>
      </c>
      <c r="D193" s="752"/>
      <c r="E193" s="752"/>
      <c r="F193" s="752"/>
      <c r="G193" s="28"/>
      <c r="H193" s="5">
        <v>0</v>
      </c>
      <c r="I193" s="407"/>
      <c r="J193" s="5">
        <v>0</v>
      </c>
    </row>
    <row r="194" spans="1:11" s="37" customFormat="1" ht="15">
      <c r="A194" s="21" t="s">
        <v>154</v>
      </c>
      <c r="H194" s="138">
        <f>SUM(H190:H193)</f>
        <v>0</v>
      </c>
      <c r="I194" s="476"/>
      <c r="J194" s="138">
        <f>SUM(J190:J193)</f>
        <v>0</v>
      </c>
      <c r="K194" s="364"/>
    </row>
    <row r="195" spans="1:10" ht="15">
      <c r="A195" s="27"/>
      <c r="B195" s="26"/>
      <c r="C195" s="79"/>
      <c r="D195" s="80"/>
      <c r="E195" s="80"/>
      <c r="F195" s="80"/>
      <c r="G195" s="28"/>
      <c r="H195" s="6"/>
      <c r="I195" s="406"/>
      <c r="J195" s="6"/>
    </row>
    <row r="196" spans="1:11" s="37" customFormat="1" ht="15">
      <c r="A196" s="21" t="s">
        <v>184</v>
      </c>
      <c r="B196" s="21"/>
      <c r="C196" s="81"/>
      <c r="D196" s="81"/>
      <c r="E196" s="81"/>
      <c r="F196" s="81"/>
      <c r="G196" s="81"/>
      <c r="H196" s="7"/>
      <c r="I196" s="474"/>
      <c r="J196" s="7"/>
      <c r="K196" s="364"/>
    </row>
    <row r="197" spans="1:10" ht="15">
      <c r="A197" s="22" t="s">
        <v>18</v>
      </c>
      <c r="B197" s="26"/>
      <c r="C197" s="23"/>
      <c r="D197" s="23"/>
      <c r="E197" s="23"/>
      <c r="F197" s="23"/>
      <c r="G197" s="23"/>
      <c r="H197" s="6"/>
      <c r="I197" s="406"/>
      <c r="J197" s="6"/>
    </row>
    <row r="198" spans="1:10" ht="15">
      <c r="A198" s="27"/>
      <c r="B198" s="26"/>
      <c r="C198" s="751">
        <f>+'Tab 1 - Control Sheet '!C75:G75</f>
        <v>0</v>
      </c>
      <c r="D198" s="752"/>
      <c r="E198" s="752"/>
      <c r="F198" s="752"/>
      <c r="G198" s="28"/>
      <c r="H198" s="5">
        <v>0</v>
      </c>
      <c r="I198" s="407"/>
      <c r="J198" s="5">
        <v>0</v>
      </c>
    </row>
    <row r="199" spans="1:10" ht="15">
      <c r="A199" s="27"/>
      <c r="B199" s="26"/>
      <c r="C199" s="751">
        <f>+'Tab 1 - Control Sheet '!C76:G76</f>
        <v>0</v>
      </c>
      <c r="D199" s="752"/>
      <c r="E199" s="752"/>
      <c r="F199" s="752"/>
      <c r="G199" s="28"/>
      <c r="H199" s="5">
        <v>0</v>
      </c>
      <c r="I199" s="407"/>
      <c r="J199" s="5">
        <v>0</v>
      </c>
    </row>
    <row r="200" spans="1:10" ht="15">
      <c r="A200" s="27"/>
      <c r="B200" s="26"/>
      <c r="C200" s="751">
        <f>+'Tab 1 - Control Sheet '!C77:G77</f>
        <v>0</v>
      </c>
      <c r="D200" s="752"/>
      <c r="E200" s="752"/>
      <c r="F200" s="752"/>
      <c r="G200" s="28"/>
      <c r="H200" s="5">
        <v>0</v>
      </c>
      <c r="I200" s="407"/>
      <c r="J200" s="5">
        <v>0</v>
      </c>
    </row>
    <row r="201" spans="1:10" ht="15">
      <c r="A201" s="27"/>
      <c r="B201" s="26"/>
      <c r="C201" s="751">
        <f>+'Tab 1 - Control Sheet '!C78:G78</f>
        <v>0</v>
      </c>
      <c r="D201" s="752"/>
      <c r="E201" s="752"/>
      <c r="F201" s="752"/>
      <c r="G201" s="28"/>
      <c r="H201" s="5">
        <v>0</v>
      </c>
      <c r="I201" s="407"/>
      <c r="J201" s="5">
        <v>0</v>
      </c>
    </row>
    <row r="202" spans="1:11" s="37" customFormat="1" ht="15">
      <c r="A202" s="21" t="s">
        <v>155</v>
      </c>
      <c r="H202" s="138">
        <f>SUM(H198:H201)</f>
        <v>0</v>
      </c>
      <c r="I202" s="476"/>
      <c r="J202" s="138">
        <f>SUM(J198:J201)</f>
        <v>0</v>
      </c>
      <c r="K202" s="364"/>
    </row>
    <row r="203" spans="1:10" ht="15">
      <c r="A203" s="36"/>
      <c r="B203" s="36"/>
      <c r="C203" s="42"/>
      <c r="D203" s="42"/>
      <c r="E203" s="42"/>
      <c r="F203" s="42"/>
      <c r="G203" s="42"/>
      <c r="H203" s="17"/>
      <c r="I203" s="17"/>
      <c r="J203" s="17"/>
    </row>
    <row r="204" spans="1:11" s="37" customFormat="1" ht="15">
      <c r="A204" s="489" t="s">
        <v>105</v>
      </c>
      <c r="B204" s="489"/>
      <c r="C204" s="490"/>
      <c r="D204" s="490"/>
      <c r="E204" s="490"/>
      <c r="F204" s="490"/>
      <c r="G204" s="490"/>
      <c r="H204" s="491">
        <f>+H194+H202</f>
        <v>0</v>
      </c>
      <c r="I204" s="492"/>
      <c r="J204" s="491">
        <f>+J194+J202</f>
        <v>0</v>
      </c>
      <c r="K204" s="364"/>
    </row>
    <row r="205" spans="1:10" ht="15.75" thickBot="1">
      <c r="A205" s="43"/>
      <c r="B205" s="43"/>
      <c r="C205" s="43"/>
      <c r="D205" s="43"/>
      <c r="E205" s="43"/>
      <c r="F205" s="43"/>
      <c r="G205" s="43"/>
      <c r="H205" s="95"/>
      <c r="I205" s="95"/>
      <c r="J205" s="95"/>
    </row>
    <row r="206" spans="1:10" ht="15">
      <c r="A206" s="48"/>
      <c r="B206" s="48"/>
      <c r="C206" s="48"/>
      <c r="D206" s="48"/>
      <c r="E206" s="48"/>
      <c r="F206" s="48"/>
      <c r="G206" s="48"/>
      <c r="H206" s="18"/>
      <c r="I206" s="18"/>
      <c r="J206" s="18"/>
    </row>
    <row r="207" spans="1:11" s="37" customFormat="1" ht="23.25" customHeight="1">
      <c r="A207" s="493" t="s">
        <v>227</v>
      </c>
      <c r="B207" s="494"/>
      <c r="C207" s="495"/>
      <c r="D207" s="495"/>
      <c r="E207" s="495"/>
      <c r="F207" s="495"/>
      <c r="G207" s="495"/>
      <c r="H207" s="496">
        <f>+H84+H111+H128+H139+H184+H204</f>
        <v>718945.617996372</v>
      </c>
      <c r="I207" s="497"/>
      <c r="J207" s="496">
        <f>+J84+J111+J128+J139+J184+J204</f>
        <v>718945.617996372</v>
      </c>
      <c r="K207" s="364"/>
    </row>
    <row r="208" spans="1:11" s="37" customFormat="1" ht="12.75" customHeight="1">
      <c r="A208" s="498" t="s">
        <v>228</v>
      </c>
      <c r="B208" s="499"/>
      <c r="C208" s="500"/>
      <c r="D208" s="500"/>
      <c r="E208" s="500"/>
      <c r="F208" s="500"/>
      <c r="G208" s="500"/>
      <c r="H208" s="501"/>
      <c r="I208" s="502"/>
      <c r="J208" s="501"/>
      <c r="K208" s="364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398"/>
      <c r="J209" s="1"/>
    </row>
    <row r="210" spans="1:11" s="96" customFormat="1" ht="25.5" customHeight="1">
      <c r="A210" s="755" t="s">
        <v>225</v>
      </c>
      <c r="B210" s="755"/>
      <c r="C210" s="755"/>
      <c r="D210" s="755"/>
      <c r="E210" s="755"/>
      <c r="F210" s="755"/>
      <c r="G210" s="755"/>
      <c r="H210" s="503">
        <f>H37-H207</f>
        <v>0.3820036279503256</v>
      </c>
      <c r="I210" s="504"/>
      <c r="J210" s="503">
        <f>J37-J207</f>
        <v>0.3820036279503256</v>
      </c>
      <c r="K210" s="410"/>
    </row>
    <row r="211" spans="1:10" ht="15">
      <c r="A211" s="49"/>
      <c r="B211" s="49"/>
      <c r="C211" s="49"/>
      <c r="D211" s="49"/>
      <c r="E211" s="49"/>
      <c r="F211" s="49"/>
      <c r="G211" s="49"/>
      <c r="H211" s="19"/>
      <c r="I211" s="19"/>
      <c r="J211" s="19"/>
    </row>
    <row r="212" spans="1:10" ht="15">
      <c r="A212" s="50" t="s">
        <v>339</v>
      </c>
      <c r="B212" s="50"/>
      <c r="C212" s="1"/>
      <c r="D212" s="1"/>
      <c r="E212" s="1"/>
      <c r="F212" s="1"/>
      <c r="G212" s="1"/>
      <c r="H212" s="163">
        <v>0</v>
      </c>
      <c r="I212" s="407"/>
      <c r="J212" s="169">
        <v>0</v>
      </c>
    </row>
    <row r="213" spans="1:10" ht="15">
      <c r="A213" s="50"/>
      <c r="B213" s="50"/>
      <c r="C213" s="1"/>
      <c r="D213" s="1"/>
      <c r="E213" s="1"/>
      <c r="F213" s="1"/>
      <c r="G213" s="1"/>
      <c r="H213" s="6"/>
      <c r="I213" s="406"/>
      <c r="J213" s="94"/>
    </row>
    <row r="214" spans="1:11" s="96" customFormat="1" ht="25.5" customHeight="1">
      <c r="A214" s="755" t="s">
        <v>226</v>
      </c>
      <c r="B214" s="755"/>
      <c r="C214" s="755"/>
      <c r="D214" s="755"/>
      <c r="E214" s="755"/>
      <c r="F214" s="755"/>
      <c r="G214" s="755"/>
      <c r="H214" s="501">
        <f>SUM(H210:H212)</f>
        <v>0.3820036279503256</v>
      </c>
      <c r="I214" s="502"/>
      <c r="J214" s="501">
        <f>SUM(J210:J212)</f>
        <v>0.3820036279503256</v>
      </c>
      <c r="K214" s="410"/>
    </row>
    <row r="215" spans="1:10" ht="15.75" thickBot="1">
      <c r="A215" s="43"/>
      <c r="B215" s="43"/>
      <c r="C215" s="43"/>
      <c r="D215" s="43"/>
      <c r="E215" s="43"/>
      <c r="F215" s="43"/>
      <c r="G215" s="43"/>
      <c r="H215" s="95"/>
      <c r="I215" s="95"/>
      <c r="J215" s="95"/>
    </row>
    <row r="216" spans="1:10" ht="15">
      <c r="A216" s="48"/>
      <c r="B216" s="48"/>
      <c r="C216" s="48"/>
      <c r="D216" s="48"/>
      <c r="E216" s="48"/>
      <c r="F216" s="48"/>
      <c r="G216" s="48"/>
      <c r="H216" s="18"/>
      <c r="I216" s="18"/>
      <c r="J216" s="18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398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398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398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398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398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398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398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398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398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398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398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398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398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398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398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398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398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398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398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398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398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398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398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398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398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398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398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398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398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398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398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398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398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398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398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398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398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398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398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398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398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398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398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398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398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398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398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398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398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398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398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398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398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398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398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398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398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398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398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398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398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398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398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398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398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398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398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398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398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398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398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398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398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398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398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398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398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398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398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398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398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398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398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398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398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398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398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398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398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398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398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398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398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398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398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398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398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398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398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398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398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398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398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398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398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398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398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398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398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398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398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398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398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398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398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398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398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398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398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398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398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398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398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398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398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398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398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398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398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398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398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398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398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398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398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398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398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398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398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398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398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398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398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398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398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398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398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398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398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398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398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398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398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398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398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398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398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398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398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398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398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398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398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398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398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398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398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398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398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398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398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398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398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398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398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398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398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398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398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398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398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398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398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398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398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398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398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398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398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398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398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398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398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398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398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398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398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398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398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398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398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398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398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398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398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398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398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398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398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398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398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398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398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398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398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398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398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398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398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398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398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398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398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398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398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398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398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398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398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398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398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398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398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398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398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398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398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398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398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398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398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398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398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398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398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398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398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398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398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398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398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398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398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398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398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398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398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398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398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398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398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398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398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398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398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398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398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398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398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398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398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398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398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398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398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398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398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398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398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398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398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398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398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398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398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398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398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398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398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398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398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398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398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398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398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398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398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398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398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398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398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398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398"/>
      <c r="J519" s="1"/>
    </row>
  </sheetData>
  <sheetProtection sheet="1" objects="1" scenarios="1" formatCells="0" formatColumns="0" formatRows="0"/>
  <mergeCells count="45">
    <mergeCell ref="C31:F31"/>
    <mergeCell ref="C32:F32"/>
    <mergeCell ref="C33:F33"/>
    <mergeCell ref="C51:F51"/>
    <mergeCell ref="D6:E6"/>
    <mergeCell ref="C107:F107"/>
    <mergeCell ref="C50:F50"/>
    <mergeCell ref="C34:F34"/>
    <mergeCell ref="C81:F81"/>
    <mergeCell ref="C52:F52"/>
    <mergeCell ref="A1:J1"/>
    <mergeCell ref="A2:J2"/>
    <mergeCell ref="A3:J3"/>
    <mergeCell ref="C7:E7"/>
    <mergeCell ref="C5:H5"/>
    <mergeCell ref="C30:F30"/>
    <mergeCell ref="C4:H4"/>
    <mergeCell ref="A214:G214"/>
    <mergeCell ref="A210:G210"/>
    <mergeCell ref="C190:F190"/>
    <mergeCell ref="C192:F192"/>
    <mergeCell ref="C193:F193"/>
    <mergeCell ref="C198:F198"/>
    <mergeCell ref="C199:F199"/>
    <mergeCell ref="C200:F200"/>
    <mergeCell ref="C201:F201"/>
    <mergeCell ref="C191:F191"/>
    <mergeCell ref="C59:F59"/>
    <mergeCell ref="C60:F60"/>
    <mergeCell ref="C79:F79"/>
    <mergeCell ref="C80:F80"/>
    <mergeCell ref="D173:F173"/>
    <mergeCell ref="C108:F108"/>
    <mergeCell ref="C125:F125"/>
    <mergeCell ref="C126:F126"/>
    <mergeCell ref="C149:F149"/>
    <mergeCell ref="C136:F136"/>
    <mergeCell ref="C147:F147"/>
    <mergeCell ref="C100:F100"/>
    <mergeCell ref="C178:F178"/>
    <mergeCell ref="C179:F179"/>
    <mergeCell ref="C101:F101"/>
    <mergeCell ref="C177:F177"/>
    <mergeCell ref="C148:F148"/>
    <mergeCell ref="C137:F137"/>
  </mergeCells>
  <printOptions/>
  <pageMargins left="0.64" right="0.55" top="0.56" bottom="0.35" header="0.5" footer="0.23"/>
  <pageSetup fitToHeight="0" fitToWidth="1" horizontalDpi="600" verticalDpi="600" orientation="portrait" r:id="rId3"/>
  <rowBreaks count="5" manualBreakCount="5">
    <brk id="39" max="255" man="1"/>
    <brk id="84" max="255" man="1"/>
    <brk id="111" max="255" man="1"/>
    <brk id="139" max="255" man="1"/>
    <brk id="184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2"/>
  <sheetViews>
    <sheetView showZeros="0" defaultGridColor="0" zoomScalePageLayoutView="0" colorId="22" workbookViewId="0" topLeftCell="A1">
      <selection activeCell="A65" sqref="A65:D65"/>
    </sheetView>
  </sheetViews>
  <sheetFormatPr defaultColWidth="9.140625" defaultRowHeight="12.75"/>
  <cols>
    <col min="1" max="1" width="8.421875" style="563" customWidth="1"/>
    <col min="2" max="2" width="9.57421875" style="595" customWidth="1"/>
    <col min="3" max="3" width="0.42578125" style="234" customWidth="1"/>
    <col min="4" max="4" width="7.57421875" style="563" customWidth="1"/>
    <col min="5" max="5" width="9.00390625" style="595" customWidth="1"/>
    <col min="6" max="6" width="9.140625" style="563" customWidth="1"/>
    <col min="7" max="7" width="7.421875" style="234" customWidth="1"/>
    <col min="8" max="8" width="7.00390625" style="234" customWidth="1"/>
    <col min="9" max="9" width="10.140625" style="234" customWidth="1"/>
    <col min="10" max="10" width="12.421875" style="234" customWidth="1"/>
    <col min="11" max="12" width="11.140625" style="595" customWidth="1"/>
    <col min="13" max="16384" width="9.140625" style="234" customWidth="1"/>
  </cols>
  <sheetData>
    <row r="1" spans="1:12" ht="15.75">
      <c r="A1" s="773" t="s">
        <v>0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4"/>
    </row>
    <row r="2" spans="1:12" ht="15.75" customHeight="1">
      <c r="A2" s="775" t="s">
        <v>156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4"/>
    </row>
    <row r="3" spans="1:12" ht="12.75">
      <c r="A3" s="776" t="s">
        <v>179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4"/>
    </row>
    <row r="4" spans="1:11" ht="12.75">
      <c r="A4" s="545" t="s">
        <v>218</v>
      </c>
      <c r="B4" s="578"/>
      <c r="C4" s="231"/>
      <c r="D4" s="785" t="str">
        <f>+'Tab 1 - Control Sheet '!C3</f>
        <v>Grande Prairie Family Education Society</v>
      </c>
      <c r="E4" s="785"/>
      <c r="F4" s="785"/>
      <c r="G4" s="785"/>
      <c r="H4" s="785"/>
      <c r="I4" s="785"/>
      <c r="J4" s="785"/>
      <c r="K4" s="581"/>
    </row>
    <row r="5" spans="1:11" ht="12.75">
      <c r="A5" s="545" t="s">
        <v>2</v>
      </c>
      <c r="B5" s="578"/>
      <c r="C5" s="231"/>
      <c r="D5" s="781" t="str">
        <f>+'Tab 1 - Control Sheet '!C5</f>
        <v>Healthy Families Home Visitation and FASD Support</v>
      </c>
      <c r="E5" s="781"/>
      <c r="F5" s="781"/>
      <c r="G5" s="781"/>
      <c r="H5" s="781"/>
      <c r="I5" s="781"/>
      <c r="J5" s="781"/>
      <c r="K5" s="605"/>
    </row>
    <row r="6" spans="1:12" ht="12.75">
      <c r="A6" s="546" t="s">
        <v>3</v>
      </c>
      <c r="B6" s="579"/>
      <c r="C6" s="521"/>
      <c r="D6" s="564" t="s">
        <v>4</v>
      </c>
      <c r="E6" s="782">
        <f>+'Tab 1 - Control Sheet '!C9</f>
        <v>43556</v>
      </c>
      <c r="F6" s="782"/>
      <c r="G6" s="534" t="s">
        <v>5</v>
      </c>
      <c r="H6" s="763">
        <f>+'Tab 1 - Control Sheet '!G9</f>
        <v>43921</v>
      </c>
      <c r="I6" s="763"/>
      <c r="J6" s="535"/>
      <c r="K6" s="606"/>
      <c r="L6" s="619"/>
    </row>
    <row r="7" spans="1:12" ht="15">
      <c r="A7" s="545" t="s">
        <v>6</v>
      </c>
      <c r="B7" s="578"/>
      <c r="C7" s="231"/>
      <c r="D7" s="759" t="str">
        <f>+'Tab 1 - Control Sheet '!C16</f>
        <v>ACS250523</v>
      </c>
      <c r="E7" s="759"/>
      <c r="F7" s="759"/>
      <c r="G7" s="203"/>
      <c r="H7" s="783">
        <f>+IF(K7&gt;0,"AMENDMENT #","")</f>
      </c>
      <c r="I7" s="784"/>
      <c r="J7" s="784"/>
      <c r="K7" s="724">
        <f>+IF('Tab 1 - Control Sheet '!$C$18&gt;0,'Tab 1 - Control Sheet '!$C$18,0)</f>
        <v>0</v>
      </c>
      <c r="L7" s="620"/>
    </row>
    <row r="8" spans="1:12" ht="13.5" thickBot="1">
      <c r="A8" s="547"/>
      <c r="B8" s="580"/>
      <c r="C8" s="248"/>
      <c r="D8" s="565"/>
      <c r="E8" s="596"/>
      <c r="F8" s="565"/>
      <c r="G8" s="249"/>
      <c r="H8" s="249"/>
      <c r="I8" s="250"/>
      <c r="J8" s="250"/>
      <c r="K8" s="607"/>
      <c r="L8" s="607"/>
    </row>
    <row r="9" spans="1:12" ht="15.75" customHeight="1">
      <c r="A9" s="548"/>
      <c r="B9" s="581"/>
      <c r="C9" s="142"/>
      <c r="D9" s="548"/>
      <c r="E9" s="581"/>
      <c r="F9" s="548"/>
      <c r="G9" s="142"/>
      <c r="H9" s="142"/>
      <c r="I9" s="142"/>
      <c r="J9" s="142"/>
      <c r="K9" s="581"/>
      <c r="L9" s="581"/>
    </row>
    <row r="10" spans="1:12" s="251" customFormat="1" ht="20.25" customHeight="1" thickBot="1">
      <c r="A10" s="549" t="s">
        <v>190</v>
      </c>
      <c r="B10" s="582"/>
      <c r="C10" s="527"/>
      <c r="D10" s="566"/>
      <c r="E10" s="582"/>
      <c r="F10" s="566"/>
      <c r="G10" s="527"/>
      <c r="H10" s="527"/>
      <c r="I10" s="527"/>
      <c r="J10" s="527"/>
      <c r="K10" s="582"/>
      <c r="L10" s="582"/>
    </row>
    <row r="11" spans="1:12" ht="16.5" customHeight="1" thickBot="1">
      <c r="A11" s="764" t="s">
        <v>241</v>
      </c>
      <c r="B11" s="765"/>
      <c r="C11" s="528"/>
      <c r="D11" s="786" t="s">
        <v>340</v>
      </c>
      <c r="E11" s="787"/>
      <c r="F11" s="765"/>
      <c r="G11" s="529"/>
      <c r="H11" s="530"/>
      <c r="I11" s="530"/>
      <c r="J11" s="531"/>
      <c r="K11" s="608"/>
      <c r="L11" s="766" t="s">
        <v>340</v>
      </c>
    </row>
    <row r="12" spans="1:12" s="252" customFormat="1" ht="39" customHeight="1">
      <c r="A12" s="550" t="s">
        <v>183</v>
      </c>
      <c r="B12" s="583" t="s">
        <v>177</v>
      </c>
      <c r="C12" s="532"/>
      <c r="D12" s="567" t="s">
        <v>183</v>
      </c>
      <c r="E12" s="597" t="s">
        <v>177</v>
      </c>
      <c r="F12" s="571" t="s">
        <v>178</v>
      </c>
      <c r="G12" s="777" t="s">
        <v>157</v>
      </c>
      <c r="H12" s="778"/>
      <c r="I12" s="778"/>
      <c r="J12" s="779"/>
      <c r="K12" s="609" t="s">
        <v>240</v>
      </c>
      <c r="L12" s="767"/>
    </row>
    <row r="13" spans="1:12" ht="12">
      <c r="A13" s="548"/>
      <c r="B13" s="581"/>
      <c r="C13" s="142"/>
      <c r="D13" s="548"/>
      <c r="E13" s="598"/>
      <c r="F13" s="548"/>
      <c r="G13" s="142"/>
      <c r="H13" s="142"/>
      <c r="I13" s="142"/>
      <c r="J13" s="142"/>
      <c r="K13" s="581"/>
      <c r="L13" s="581"/>
    </row>
    <row r="14" spans="1:12" ht="12">
      <c r="A14" s="548"/>
      <c r="B14" s="581"/>
      <c r="C14" s="142"/>
      <c r="D14" s="548"/>
      <c r="E14" s="581"/>
      <c r="F14" s="548"/>
      <c r="G14" s="780" t="s">
        <v>174</v>
      </c>
      <c r="H14" s="780"/>
      <c r="I14" s="780"/>
      <c r="J14" s="780"/>
      <c r="K14" s="581"/>
      <c r="L14" s="581"/>
    </row>
    <row r="15" spans="1:12" ht="14.25" customHeight="1">
      <c r="A15" s="728">
        <v>0.6</v>
      </c>
      <c r="B15" s="584">
        <v>45500</v>
      </c>
      <c r="C15" s="67">
        <v>0</v>
      </c>
      <c r="D15" s="728">
        <v>0.6</v>
      </c>
      <c r="E15" s="584">
        <v>45500</v>
      </c>
      <c r="F15" s="551">
        <v>35</v>
      </c>
      <c r="G15" s="769" t="s">
        <v>365</v>
      </c>
      <c r="H15" s="769"/>
      <c r="I15" s="769"/>
      <c r="J15" s="769"/>
      <c r="K15" s="610">
        <f>+A15*B15</f>
        <v>27300</v>
      </c>
      <c r="L15" s="610">
        <f>+D15*E15</f>
        <v>27300</v>
      </c>
    </row>
    <row r="16" spans="1:12" ht="12.75" customHeight="1">
      <c r="A16" s="728">
        <v>1</v>
      </c>
      <c r="B16" s="584">
        <v>47320</v>
      </c>
      <c r="C16" s="67"/>
      <c r="D16" s="728">
        <v>1</v>
      </c>
      <c r="E16" s="584">
        <v>47320</v>
      </c>
      <c r="F16" s="551">
        <v>35</v>
      </c>
      <c r="G16" s="769" t="s">
        <v>366</v>
      </c>
      <c r="H16" s="769"/>
      <c r="I16" s="769"/>
      <c r="J16" s="769"/>
      <c r="K16" s="610">
        <f>+A16*B16</f>
        <v>47320</v>
      </c>
      <c r="L16" s="610">
        <f>+D16*E16</f>
        <v>47320</v>
      </c>
    </row>
    <row r="17" spans="1:12" ht="12.75" customHeight="1">
      <c r="A17" s="728">
        <v>1</v>
      </c>
      <c r="B17" s="584">
        <v>54600</v>
      </c>
      <c r="C17" s="67"/>
      <c r="D17" s="728">
        <v>1</v>
      </c>
      <c r="E17" s="584">
        <v>54600</v>
      </c>
      <c r="F17" s="551">
        <v>35</v>
      </c>
      <c r="G17" s="769" t="s">
        <v>367</v>
      </c>
      <c r="H17" s="769"/>
      <c r="I17" s="769"/>
      <c r="J17" s="769"/>
      <c r="K17" s="610">
        <f aca="true" t="shared" si="0" ref="K17:K33">+A17*B17</f>
        <v>54600</v>
      </c>
      <c r="L17" s="610">
        <f aca="true" t="shared" si="1" ref="L17:L33">+D17*E17</f>
        <v>54600</v>
      </c>
    </row>
    <row r="18" spans="1:12" ht="12.75" customHeight="1">
      <c r="A18" s="728">
        <v>0.4</v>
      </c>
      <c r="B18" s="584">
        <v>45500</v>
      </c>
      <c r="C18" s="67"/>
      <c r="D18" s="728">
        <v>0.4</v>
      </c>
      <c r="E18" s="584">
        <v>45500</v>
      </c>
      <c r="F18" s="551">
        <v>35</v>
      </c>
      <c r="G18" s="769" t="s">
        <v>368</v>
      </c>
      <c r="H18" s="769"/>
      <c r="I18" s="769"/>
      <c r="J18" s="769"/>
      <c r="K18" s="610">
        <f t="shared" si="0"/>
        <v>18200</v>
      </c>
      <c r="L18" s="610">
        <f t="shared" si="1"/>
        <v>18200</v>
      </c>
    </row>
    <row r="19" spans="1:12" ht="12.75" customHeight="1">
      <c r="A19" s="728">
        <v>1</v>
      </c>
      <c r="B19" s="584">
        <v>45500</v>
      </c>
      <c r="C19" s="67"/>
      <c r="D19" s="728">
        <v>1</v>
      </c>
      <c r="E19" s="584">
        <v>45500</v>
      </c>
      <c r="F19" s="551">
        <v>35</v>
      </c>
      <c r="G19" s="769" t="s">
        <v>369</v>
      </c>
      <c r="H19" s="769"/>
      <c r="I19" s="769"/>
      <c r="J19" s="769"/>
      <c r="K19" s="610">
        <f t="shared" si="0"/>
        <v>45500</v>
      </c>
      <c r="L19" s="610">
        <f t="shared" si="1"/>
        <v>45500</v>
      </c>
    </row>
    <row r="20" spans="1:12" ht="12.75" customHeight="1">
      <c r="A20" s="728">
        <v>0.8</v>
      </c>
      <c r="B20" s="584">
        <v>47320</v>
      </c>
      <c r="C20" s="67"/>
      <c r="D20" s="728">
        <v>0.8</v>
      </c>
      <c r="E20" s="584">
        <v>47320</v>
      </c>
      <c r="F20" s="551">
        <v>35</v>
      </c>
      <c r="G20" s="769" t="s">
        <v>370</v>
      </c>
      <c r="H20" s="769"/>
      <c r="I20" s="769"/>
      <c r="J20" s="769"/>
      <c r="K20" s="610">
        <f t="shared" si="0"/>
        <v>37856</v>
      </c>
      <c r="L20" s="610">
        <f t="shared" si="1"/>
        <v>37856</v>
      </c>
    </row>
    <row r="21" spans="1:12" ht="12.75" customHeight="1">
      <c r="A21" s="728">
        <v>0.6</v>
      </c>
      <c r="B21" s="584">
        <v>49140</v>
      </c>
      <c r="C21" s="67"/>
      <c r="D21" s="728">
        <v>0.6</v>
      </c>
      <c r="E21" s="584">
        <v>49140</v>
      </c>
      <c r="F21" s="551">
        <v>35</v>
      </c>
      <c r="G21" s="769" t="s">
        <v>371</v>
      </c>
      <c r="H21" s="769"/>
      <c r="I21" s="769"/>
      <c r="J21" s="769"/>
      <c r="K21" s="610">
        <f t="shared" si="0"/>
        <v>29484</v>
      </c>
      <c r="L21" s="610">
        <f t="shared" si="1"/>
        <v>29484</v>
      </c>
    </row>
    <row r="22" spans="1:12" ht="12.75" customHeight="1">
      <c r="A22" s="728">
        <v>1</v>
      </c>
      <c r="B22" s="584">
        <v>45500</v>
      </c>
      <c r="C22" s="67"/>
      <c r="D22" s="728">
        <v>1</v>
      </c>
      <c r="E22" s="584">
        <v>45500</v>
      </c>
      <c r="F22" s="551">
        <v>35</v>
      </c>
      <c r="G22" s="769" t="s">
        <v>371</v>
      </c>
      <c r="H22" s="769"/>
      <c r="I22" s="769"/>
      <c r="J22" s="769"/>
      <c r="K22" s="610">
        <f t="shared" si="0"/>
        <v>45500</v>
      </c>
      <c r="L22" s="610">
        <f t="shared" si="1"/>
        <v>45500</v>
      </c>
    </row>
    <row r="23" spans="1:12" ht="12.75" customHeight="1">
      <c r="A23" s="728">
        <v>1</v>
      </c>
      <c r="B23" s="584">
        <v>53544</v>
      </c>
      <c r="C23" s="67"/>
      <c r="D23" s="728">
        <v>1</v>
      </c>
      <c r="E23" s="584">
        <v>53544</v>
      </c>
      <c r="F23" s="551">
        <v>35</v>
      </c>
      <c r="G23" s="769" t="s">
        <v>372</v>
      </c>
      <c r="H23" s="769"/>
      <c r="I23" s="769"/>
      <c r="J23" s="769"/>
      <c r="K23" s="610">
        <f t="shared" si="0"/>
        <v>53544</v>
      </c>
      <c r="L23" s="610">
        <f t="shared" si="1"/>
        <v>53544</v>
      </c>
    </row>
    <row r="24" spans="1:12" ht="12.75" customHeight="1">
      <c r="A24" s="728">
        <v>1</v>
      </c>
      <c r="B24" s="584">
        <v>58750</v>
      </c>
      <c r="C24" s="67"/>
      <c r="D24" s="728">
        <v>1</v>
      </c>
      <c r="E24" s="584">
        <v>58750</v>
      </c>
      <c r="F24" s="551">
        <v>35</v>
      </c>
      <c r="G24" s="769" t="s">
        <v>373</v>
      </c>
      <c r="H24" s="769"/>
      <c r="I24" s="769"/>
      <c r="J24" s="769"/>
      <c r="K24" s="610">
        <f t="shared" si="0"/>
        <v>58750</v>
      </c>
      <c r="L24" s="610">
        <f t="shared" si="1"/>
        <v>58750</v>
      </c>
    </row>
    <row r="25" spans="1:12" ht="12.75" customHeight="1">
      <c r="A25" s="728">
        <v>0.8</v>
      </c>
      <c r="B25" s="584">
        <v>83200</v>
      </c>
      <c r="C25" s="67"/>
      <c r="D25" s="728">
        <v>0.8</v>
      </c>
      <c r="E25" s="584">
        <v>83200</v>
      </c>
      <c r="F25" s="551">
        <v>40</v>
      </c>
      <c r="G25" s="769" t="s">
        <v>374</v>
      </c>
      <c r="H25" s="769"/>
      <c r="I25" s="769"/>
      <c r="J25" s="769"/>
      <c r="K25" s="610">
        <f t="shared" si="0"/>
        <v>66560</v>
      </c>
      <c r="L25" s="610">
        <f t="shared" si="1"/>
        <v>66560</v>
      </c>
    </row>
    <row r="26" spans="1:12" ht="12.75" customHeight="1">
      <c r="A26" s="728">
        <v>0</v>
      </c>
      <c r="B26" s="584">
        <v>0</v>
      </c>
      <c r="C26" s="67"/>
      <c r="D26" s="728">
        <v>0</v>
      </c>
      <c r="E26" s="584">
        <v>0</v>
      </c>
      <c r="F26" s="551">
        <v>0</v>
      </c>
      <c r="G26" s="769">
        <v>0</v>
      </c>
      <c r="H26" s="769"/>
      <c r="I26" s="769"/>
      <c r="J26" s="769"/>
      <c r="K26" s="610">
        <f t="shared" si="0"/>
        <v>0</v>
      </c>
      <c r="L26" s="610">
        <f t="shared" si="1"/>
        <v>0</v>
      </c>
    </row>
    <row r="27" spans="1:12" ht="12.75" customHeight="1">
      <c r="A27" s="728">
        <v>0</v>
      </c>
      <c r="B27" s="584">
        <v>0</v>
      </c>
      <c r="C27" s="67"/>
      <c r="D27" s="728">
        <v>0</v>
      </c>
      <c r="E27" s="584">
        <v>0</v>
      </c>
      <c r="F27" s="551">
        <v>0</v>
      </c>
      <c r="G27" s="769">
        <v>0</v>
      </c>
      <c r="H27" s="769"/>
      <c r="I27" s="769"/>
      <c r="J27" s="769"/>
      <c r="K27" s="610">
        <f t="shared" si="0"/>
        <v>0</v>
      </c>
      <c r="L27" s="610">
        <f t="shared" si="1"/>
        <v>0</v>
      </c>
    </row>
    <row r="28" spans="1:12" ht="12.75" customHeight="1">
      <c r="A28" s="728">
        <v>0</v>
      </c>
      <c r="B28" s="584">
        <v>0</v>
      </c>
      <c r="C28" s="67"/>
      <c r="D28" s="728">
        <v>0</v>
      </c>
      <c r="E28" s="584">
        <v>0</v>
      </c>
      <c r="F28" s="551">
        <v>0</v>
      </c>
      <c r="G28" s="769">
        <v>0</v>
      </c>
      <c r="H28" s="769"/>
      <c r="I28" s="769"/>
      <c r="J28" s="769"/>
      <c r="K28" s="610">
        <f t="shared" si="0"/>
        <v>0</v>
      </c>
      <c r="L28" s="610">
        <f t="shared" si="1"/>
        <v>0</v>
      </c>
    </row>
    <row r="29" spans="1:12" ht="12.75" customHeight="1">
      <c r="A29" s="728">
        <v>0</v>
      </c>
      <c r="B29" s="584">
        <v>0</v>
      </c>
      <c r="C29" s="67"/>
      <c r="D29" s="728">
        <v>0</v>
      </c>
      <c r="E29" s="584">
        <v>0</v>
      </c>
      <c r="F29" s="551">
        <v>0</v>
      </c>
      <c r="G29" s="769">
        <v>0</v>
      </c>
      <c r="H29" s="769"/>
      <c r="I29" s="769"/>
      <c r="J29" s="769"/>
      <c r="K29" s="610">
        <f t="shared" si="0"/>
        <v>0</v>
      </c>
      <c r="L29" s="610">
        <f t="shared" si="1"/>
        <v>0</v>
      </c>
    </row>
    <row r="30" spans="1:12" ht="12.75" customHeight="1">
      <c r="A30" s="728">
        <v>0</v>
      </c>
      <c r="B30" s="584">
        <v>0</v>
      </c>
      <c r="C30" s="67"/>
      <c r="D30" s="728">
        <v>0</v>
      </c>
      <c r="E30" s="584">
        <v>0</v>
      </c>
      <c r="F30" s="551">
        <v>0</v>
      </c>
      <c r="G30" s="769">
        <v>0</v>
      </c>
      <c r="H30" s="769"/>
      <c r="I30" s="769"/>
      <c r="J30" s="769"/>
      <c r="K30" s="610">
        <f t="shared" si="0"/>
        <v>0</v>
      </c>
      <c r="L30" s="610">
        <f t="shared" si="1"/>
        <v>0</v>
      </c>
    </row>
    <row r="31" spans="1:12" ht="12.75" customHeight="1">
      <c r="A31" s="728">
        <v>0</v>
      </c>
      <c r="B31" s="584">
        <v>0</v>
      </c>
      <c r="C31" s="67"/>
      <c r="D31" s="728">
        <v>0</v>
      </c>
      <c r="E31" s="584">
        <v>0</v>
      </c>
      <c r="F31" s="551">
        <v>0</v>
      </c>
      <c r="G31" s="769">
        <v>0</v>
      </c>
      <c r="H31" s="769"/>
      <c r="I31" s="769"/>
      <c r="J31" s="769"/>
      <c r="K31" s="610">
        <f t="shared" si="0"/>
        <v>0</v>
      </c>
      <c r="L31" s="610">
        <f t="shared" si="1"/>
        <v>0</v>
      </c>
    </row>
    <row r="32" spans="1:12" ht="12.75" customHeight="1">
      <c r="A32" s="728">
        <v>0</v>
      </c>
      <c r="B32" s="584">
        <v>0</v>
      </c>
      <c r="C32" s="67"/>
      <c r="D32" s="728">
        <v>0</v>
      </c>
      <c r="E32" s="584">
        <v>0</v>
      </c>
      <c r="F32" s="551">
        <v>0</v>
      </c>
      <c r="G32" s="769">
        <v>0</v>
      </c>
      <c r="H32" s="769"/>
      <c r="I32" s="769"/>
      <c r="J32" s="769"/>
      <c r="K32" s="610">
        <f t="shared" si="0"/>
        <v>0</v>
      </c>
      <c r="L32" s="610">
        <f t="shared" si="1"/>
        <v>0</v>
      </c>
    </row>
    <row r="33" spans="1:12" ht="12.75" customHeight="1">
      <c r="A33" s="728">
        <v>0</v>
      </c>
      <c r="B33" s="584">
        <v>0</v>
      </c>
      <c r="C33" s="67"/>
      <c r="D33" s="728">
        <v>0</v>
      </c>
      <c r="E33" s="584">
        <v>0</v>
      </c>
      <c r="F33" s="551">
        <v>0</v>
      </c>
      <c r="G33" s="769">
        <v>0</v>
      </c>
      <c r="H33" s="769"/>
      <c r="I33" s="769"/>
      <c r="J33" s="769"/>
      <c r="K33" s="610">
        <f t="shared" si="0"/>
        <v>0</v>
      </c>
      <c r="L33" s="610">
        <f t="shared" si="1"/>
        <v>0</v>
      </c>
    </row>
    <row r="34" spans="1:12" ht="12.75" customHeight="1">
      <c r="A34" s="728">
        <v>0</v>
      </c>
      <c r="B34" s="584">
        <v>0</v>
      </c>
      <c r="C34" s="67"/>
      <c r="D34" s="728">
        <v>0</v>
      </c>
      <c r="E34" s="584">
        <v>0</v>
      </c>
      <c r="F34" s="551">
        <v>0</v>
      </c>
      <c r="G34" s="769">
        <v>0</v>
      </c>
      <c r="H34" s="769"/>
      <c r="I34" s="769"/>
      <c r="J34" s="769"/>
      <c r="K34" s="611">
        <v>0</v>
      </c>
      <c r="L34" s="611">
        <v>0</v>
      </c>
    </row>
    <row r="35" spans="1:12" ht="12.75" customHeight="1">
      <c r="A35" s="728">
        <v>0</v>
      </c>
      <c r="B35" s="584">
        <v>0</v>
      </c>
      <c r="C35" s="67"/>
      <c r="D35" s="728">
        <v>0</v>
      </c>
      <c r="E35" s="584">
        <v>0</v>
      </c>
      <c r="F35" s="551">
        <v>0</v>
      </c>
      <c r="G35" s="769">
        <v>0</v>
      </c>
      <c r="H35" s="769"/>
      <c r="I35" s="769"/>
      <c r="J35" s="769"/>
      <c r="K35" s="611">
        <v>0</v>
      </c>
      <c r="L35" s="611">
        <v>0</v>
      </c>
    </row>
    <row r="36" spans="1:12" s="255" customFormat="1" ht="15" customHeight="1">
      <c r="A36" s="729">
        <f>SUM(A15:A35)</f>
        <v>9.2</v>
      </c>
      <c r="B36" s="585"/>
      <c r="C36" s="253"/>
      <c r="D36" s="729">
        <f>SUM(D15:D35)</f>
        <v>9.2</v>
      </c>
      <c r="E36" s="599"/>
      <c r="F36" s="572"/>
      <c r="G36" s="768" t="s">
        <v>175</v>
      </c>
      <c r="H36" s="768"/>
      <c r="I36" s="768"/>
      <c r="J36" s="768"/>
      <c r="K36" s="612">
        <f>SUM(K15:K35)</f>
        <v>484614</v>
      </c>
      <c r="L36" s="612">
        <f>SUM(L15:L35)</f>
        <v>484614</v>
      </c>
    </row>
    <row r="37" spans="1:12" ht="15" customHeight="1">
      <c r="A37" s="553"/>
      <c r="B37" s="586"/>
      <c r="C37" s="91"/>
      <c r="D37" s="553"/>
      <c r="E37" s="600"/>
      <c r="F37" s="573"/>
      <c r="G37" s="768" t="s">
        <v>24</v>
      </c>
      <c r="H37" s="768"/>
      <c r="I37" s="768"/>
      <c r="J37" s="768"/>
      <c r="K37" s="613">
        <f>STMNT2_TCDS_YR1*K40</f>
        <v>67535.99991637199</v>
      </c>
      <c r="L37" s="613">
        <f>STMNT2_TCDS_AUTH_YR1*L40</f>
        <v>67535.99991637199</v>
      </c>
    </row>
    <row r="38" spans="1:14" ht="15" customHeight="1">
      <c r="A38" s="553"/>
      <c r="B38" s="586"/>
      <c r="C38" s="91"/>
      <c r="D38" s="553"/>
      <c r="E38" s="600"/>
      <c r="F38" s="573"/>
      <c r="G38" s="768" t="s">
        <v>25</v>
      </c>
      <c r="H38" s="768"/>
      <c r="I38" s="768"/>
      <c r="J38" s="768"/>
      <c r="K38" s="584">
        <v>10147</v>
      </c>
      <c r="L38" s="584">
        <v>10147</v>
      </c>
      <c r="N38" s="320"/>
    </row>
    <row r="39" spans="1:14" s="255" customFormat="1" ht="15" customHeight="1">
      <c r="A39" s="554"/>
      <c r="B39" s="585"/>
      <c r="C39" s="253"/>
      <c r="D39" s="554"/>
      <c r="E39" s="599"/>
      <c r="F39" s="572"/>
      <c r="G39" s="768" t="s">
        <v>176</v>
      </c>
      <c r="H39" s="768"/>
      <c r="I39" s="768"/>
      <c r="J39" s="768"/>
      <c r="K39" s="614">
        <f>SUM(K36:K38)</f>
        <v>562296.999916372</v>
      </c>
      <c r="L39" s="614">
        <f>SUM(L36:L38)</f>
        <v>562296.999916372</v>
      </c>
      <c r="N39" s="319"/>
    </row>
    <row r="40" spans="1:12" s="255" customFormat="1" ht="15" customHeight="1" thickBot="1">
      <c r="A40" s="555"/>
      <c r="B40" s="587"/>
      <c r="C40" s="256"/>
      <c r="D40" s="555"/>
      <c r="E40" s="601"/>
      <c r="F40" s="574"/>
      <c r="G40" s="257"/>
      <c r="H40" s="257"/>
      <c r="I40" s="257"/>
      <c r="J40" s="258" t="s">
        <v>245</v>
      </c>
      <c r="K40" s="725">
        <v>0.139360398</v>
      </c>
      <c r="L40" s="725">
        <v>0.139360398</v>
      </c>
    </row>
    <row r="41" spans="1:12" s="255" customFormat="1" ht="15" customHeight="1" thickBot="1">
      <c r="A41" s="556"/>
      <c r="B41" s="588"/>
      <c r="C41" s="259"/>
      <c r="D41" s="556"/>
      <c r="E41" s="602"/>
      <c r="F41" s="575"/>
      <c r="G41" s="260"/>
      <c r="H41" s="260"/>
      <c r="I41" s="260"/>
      <c r="J41" s="260"/>
      <c r="K41" s="616"/>
      <c r="L41" s="616"/>
    </row>
    <row r="42" spans="1:12" ht="18" customHeight="1">
      <c r="A42" s="557"/>
      <c r="B42" s="589"/>
      <c r="C42" s="261"/>
      <c r="D42" s="557"/>
      <c r="E42" s="589"/>
      <c r="F42" s="557"/>
      <c r="G42" s="770" t="s">
        <v>173</v>
      </c>
      <c r="H42" s="770"/>
      <c r="I42" s="770"/>
      <c r="J42" s="770"/>
      <c r="K42" s="589"/>
      <c r="L42" s="589"/>
    </row>
    <row r="43" spans="1:12" ht="15" customHeight="1">
      <c r="A43" s="551">
        <v>0</v>
      </c>
      <c r="B43" s="584">
        <v>0</v>
      </c>
      <c r="C43" s="67">
        <v>0</v>
      </c>
      <c r="D43" s="551">
        <v>0</v>
      </c>
      <c r="E43" s="584">
        <v>0</v>
      </c>
      <c r="F43" s="576">
        <v>0</v>
      </c>
      <c r="G43" s="769">
        <v>0</v>
      </c>
      <c r="H43" s="769"/>
      <c r="I43" s="769"/>
      <c r="J43" s="769"/>
      <c r="K43" s="610">
        <f>+A43*B43</f>
        <v>0</v>
      </c>
      <c r="L43" s="610">
        <f>+D43*E43</f>
        <v>0</v>
      </c>
    </row>
    <row r="44" spans="1:12" ht="12.75" customHeight="1">
      <c r="A44" s="551">
        <v>0</v>
      </c>
      <c r="B44" s="584">
        <v>0</v>
      </c>
      <c r="C44" s="67"/>
      <c r="D44" s="551">
        <v>0</v>
      </c>
      <c r="E44" s="584">
        <v>0</v>
      </c>
      <c r="F44" s="576">
        <v>0</v>
      </c>
      <c r="G44" s="769">
        <v>0</v>
      </c>
      <c r="H44" s="769"/>
      <c r="I44" s="769"/>
      <c r="J44" s="769"/>
      <c r="K44" s="610">
        <f>+A44*B44</f>
        <v>0</v>
      </c>
      <c r="L44" s="610">
        <f>+D44*E44</f>
        <v>0</v>
      </c>
    </row>
    <row r="45" spans="1:12" ht="12.75" customHeight="1">
      <c r="A45" s="551">
        <v>0</v>
      </c>
      <c r="B45" s="584">
        <v>0</v>
      </c>
      <c r="C45" s="67"/>
      <c r="D45" s="551">
        <v>0</v>
      </c>
      <c r="E45" s="584">
        <v>0</v>
      </c>
      <c r="F45" s="576">
        <v>0</v>
      </c>
      <c r="G45" s="769">
        <v>0</v>
      </c>
      <c r="H45" s="769"/>
      <c r="I45" s="769"/>
      <c r="J45" s="769"/>
      <c r="K45" s="610">
        <f>+A45*B45</f>
        <v>0</v>
      </c>
      <c r="L45" s="610">
        <f>+D45*E45</f>
        <v>0</v>
      </c>
    </row>
    <row r="46" spans="1:12" ht="12.75" customHeight="1">
      <c r="A46" s="551">
        <v>0</v>
      </c>
      <c r="B46" s="584">
        <v>0</v>
      </c>
      <c r="C46" s="67"/>
      <c r="D46" s="551">
        <v>0</v>
      </c>
      <c r="E46" s="584">
        <v>0</v>
      </c>
      <c r="F46" s="576">
        <v>0</v>
      </c>
      <c r="G46" s="769">
        <v>0</v>
      </c>
      <c r="H46" s="769"/>
      <c r="I46" s="769"/>
      <c r="J46" s="769"/>
      <c r="K46" s="610">
        <f>+A46*B46</f>
        <v>0</v>
      </c>
      <c r="L46" s="610">
        <f>+D46*E46</f>
        <v>0</v>
      </c>
    </row>
    <row r="47" spans="1:12" s="255" customFormat="1" ht="12.75">
      <c r="A47" s="552">
        <f>SUM(A43:A46)</f>
        <v>0</v>
      </c>
      <c r="B47" s="585"/>
      <c r="C47" s="253"/>
      <c r="D47" s="552">
        <f>SUM(D43:D46)</f>
        <v>0</v>
      </c>
      <c r="E47" s="599"/>
      <c r="F47" s="572"/>
      <c r="G47" s="768" t="s">
        <v>180</v>
      </c>
      <c r="H47" s="768"/>
      <c r="I47" s="768"/>
      <c r="J47" s="768"/>
      <c r="K47" s="612">
        <f>SUM(K43:K46)</f>
        <v>0</v>
      </c>
      <c r="L47" s="621">
        <f>SUM(L43:L46)</f>
        <v>0</v>
      </c>
    </row>
    <row r="48" spans="1:12" ht="14.25">
      <c r="A48" s="553"/>
      <c r="B48" s="586"/>
      <c r="C48" s="91"/>
      <c r="D48" s="553"/>
      <c r="E48" s="600"/>
      <c r="F48" s="573"/>
      <c r="G48" s="768" t="s">
        <v>24</v>
      </c>
      <c r="H48" s="768"/>
      <c r="I48" s="768"/>
      <c r="J48" s="768"/>
      <c r="K48" s="584">
        <v>0</v>
      </c>
      <c r="L48" s="584">
        <v>0</v>
      </c>
    </row>
    <row r="49" spans="1:12" ht="14.25">
      <c r="A49" s="554"/>
      <c r="B49" s="585"/>
      <c r="C49" s="253"/>
      <c r="D49" s="554"/>
      <c r="E49" s="599"/>
      <c r="F49" s="572"/>
      <c r="G49" s="768" t="s">
        <v>181</v>
      </c>
      <c r="H49" s="768"/>
      <c r="I49" s="768"/>
      <c r="J49" s="768"/>
      <c r="K49" s="614">
        <f>SUM(K47:K48)</f>
        <v>0</v>
      </c>
      <c r="L49" s="614">
        <f>SUM(L47:L48)</f>
        <v>0</v>
      </c>
    </row>
    <row r="50" spans="1:12" ht="15" thickBot="1">
      <c r="A50" s="555"/>
      <c r="B50" s="587"/>
      <c r="C50" s="256"/>
      <c r="D50" s="555"/>
      <c r="E50" s="601"/>
      <c r="F50" s="574"/>
      <c r="G50" s="257"/>
      <c r="H50" s="257"/>
      <c r="I50" s="257"/>
      <c r="J50" s="262" t="s">
        <v>182</v>
      </c>
      <c r="K50" s="615">
        <f>IF(K49&gt;0,+K48/K49,0)</f>
        <v>0</v>
      </c>
      <c r="L50" s="615">
        <f>IF(L49&gt;0,+L48/L49,0)</f>
        <v>0</v>
      </c>
    </row>
    <row r="51" spans="1:12" ht="14.25">
      <c r="A51" s="554"/>
      <c r="B51" s="585"/>
      <c r="C51" s="253"/>
      <c r="D51" s="554"/>
      <c r="E51" s="599"/>
      <c r="F51" s="572"/>
      <c r="G51" s="254"/>
      <c r="H51" s="254"/>
      <c r="I51" s="254"/>
      <c r="J51" s="263"/>
      <c r="K51" s="617"/>
      <c r="L51" s="617"/>
    </row>
    <row r="52" spans="1:12" s="264" customFormat="1" ht="15" customHeight="1">
      <c r="A52" s="557"/>
      <c r="B52" s="589"/>
      <c r="C52" s="261"/>
      <c r="D52" s="557"/>
      <c r="E52" s="589"/>
      <c r="F52" s="557"/>
      <c r="G52" s="770" t="s">
        <v>172</v>
      </c>
      <c r="H52" s="770"/>
      <c r="I52" s="770"/>
      <c r="J52" s="770"/>
      <c r="K52" s="589"/>
      <c r="L52" s="589"/>
    </row>
    <row r="53" spans="1:12" ht="15" customHeight="1">
      <c r="A53" s="726">
        <v>0.2</v>
      </c>
      <c r="B53" s="67">
        <v>83200</v>
      </c>
      <c r="C53" s="67"/>
      <c r="D53" s="728">
        <v>0.2</v>
      </c>
      <c r="E53" s="584">
        <v>83200</v>
      </c>
      <c r="F53" s="576">
        <v>40</v>
      </c>
      <c r="G53" s="769" t="s">
        <v>374</v>
      </c>
      <c r="H53" s="769"/>
      <c r="I53" s="769"/>
      <c r="J53" s="769"/>
      <c r="K53" s="610">
        <f aca="true" t="shared" si="2" ref="K53:K59">+A53*B53</f>
        <v>16640</v>
      </c>
      <c r="L53" s="610">
        <f aca="true" t="shared" si="3" ref="L53:L59">+D53*E53</f>
        <v>16640</v>
      </c>
    </row>
    <row r="54" spans="1:12" ht="12.75" customHeight="1">
      <c r="A54" s="726">
        <v>0.4</v>
      </c>
      <c r="B54" s="67">
        <v>45500</v>
      </c>
      <c r="C54" s="67"/>
      <c r="D54" s="728">
        <v>0.4</v>
      </c>
      <c r="E54" s="584">
        <v>45500</v>
      </c>
      <c r="F54" s="576">
        <v>35</v>
      </c>
      <c r="G54" s="769" t="s">
        <v>375</v>
      </c>
      <c r="H54" s="769"/>
      <c r="I54" s="769"/>
      <c r="J54" s="769"/>
      <c r="K54" s="610">
        <f t="shared" si="2"/>
        <v>18200</v>
      </c>
      <c r="L54" s="610">
        <f t="shared" si="3"/>
        <v>18200</v>
      </c>
    </row>
    <row r="55" spans="1:12" ht="12.75" customHeight="1">
      <c r="A55" s="551">
        <v>0</v>
      </c>
      <c r="B55" s="584">
        <v>0</v>
      </c>
      <c r="C55" s="67"/>
      <c r="D55" s="728">
        <v>0</v>
      </c>
      <c r="E55" s="584">
        <v>0</v>
      </c>
      <c r="F55" s="576">
        <v>0</v>
      </c>
      <c r="G55" s="769">
        <v>0</v>
      </c>
      <c r="H55" s="769"/>
      <c r="I55" s="769"/>
      <c r="J55" s="769"/>
      <c r="K55" s="610">
        <f t="shared" si="2"/>
        <v>0</v>
      </c>
      <c r="L55" s="610">
        <f t="shared" si="3"/>
        <v>0</v>
      </c>
    </row>
    <row r="56" spans="1:12" ht="12.75" customHeight="1">
      <c r="A56" s="551">
        <v>0</v>
      </c>
      <c r="B56" s="584">
        <v>0</v>
      </c>
      <c r="C56" s="67"/>
      <c r="D56" s="728">
        <v>0</v>
      </c>
      <c r="E56" s="584">
        <v>0</v>
      </c>
      <c r="F56" s="576">
        <v>0</v>
      </c>
      <c r="G56" s="769">
        <v>0</v>
      </c>
      <c r="H56" s="769"/>
      <c r="I56" s="769"/>
      <c r="J56" s="769"/>
      <c r="K56" s="610">
        <f t="shared" si="2"/>
        <v>0</v>
      </c>
      <c r="L56" s="610">
        <f t="shared" si="3"/>
        <v>0</v>
      </c>
    </row>
    <row r="57" spans="1:12" ht="12.75" customHeight="1">
      <c r="A57" s="551">
        <v>0</v>
      </c>
      <c r="B57" s="584">
        <v>0</v>
      </c>
      <c r="C57" s="67"/>
      <c r="D57" s="728">
        <v>0</v>
      </c>
      <c r="E57" s="584">
        <v>0</v>
      </c>
      <c r="F57" s="576">
        <v>0</v>
      </c>
      <c r="G57" s="769">
        <v>0</v>
      </c>
      <c r="H57" s="769"/>
      <c r="I57" s="769"/>
      <c r="J57" s="769"/>
      <c r="K57" s="610">
        <f t="shared" si="2"/>
        <v>0</v>
      </c>
      <c r="L57" s="610">
        <f t="shared" si="3"/>
        <v>0</v>
      </c>
    </row>
    <row r="58" spans="1:12" ht="12.75" customHeight="1">
      <c r="A58" s="551">
        <v>0</v>
      </c>
      <c r="B58" s="584">
        <v>0</v>
      </c>
      <c r="C58" s="67"/>
      <c r="D58" s="728">
        <v>0</v>
      </c>
      <c r="E58" s="584">
        <v>0</v>
      </c>
      <c r="F58" s="576">
        <v>0</v>
      </c>
      <c r="G58" s="769">
        <v>0</v>
      </c>
      <c r="H58" s="769"/>
      <c r="I58" s="769"/>
      <c r="J58" s="769"/>
      <c r="K58" s="610">
        <f t="shared" si="2"/>
        <v>0</v>
      </c>
      <c r="L58" s="610">
        <f t="shared" si="3"/>
        <v>0</v>
      </c>
    </row>
    <row r="59" spans="1:12" ht="12.75" customHeight="1">
      <c r="A59" s="551">
        <v>0</v>
      </c>
      <c r="B59" s="584">
        <v>0</v>
      </c>
      <c r="C59" s="67"/>
      <c r="D59" s="728">
        <v>0</v>
      </c>
      <c r="E59" s="584">
        <v>0</v>
      </c>
      <c r="F59" s="576">
        <v>0</v>
      </c>
      <c r="G59" s="769">
        <v>0</v>
      </c>
      <c r="H59" s="769"/>
      <c r="I59" s="769"/>
      <c r="J59" s="769"/>
      <c r="K59" s="610">
        <f t="shared" si="2"/>
        <v>0</v>
      </c>
      <c r="L59" s="610">
        <f t="shared" si="3"/>
        <v>0</v>
      </c>
    </row>
    <row r="60" spans="1:12" s="255" customFormat="1" ht="12.75">
      <c r="A60" s="729">
        <f>SUM(A53:A59)</f>
        <v>0.6000000000000001</v>
      </c>
      <c r="B60" s="585"/>
      <c r="C60" s="253"/>
      <c r="D60" s="729">
        <f>SUM(D53:D59)</f>
        <v>0.6000000000000001</v>
      </c>
      <c r="E60" s="599"/>
      <c r="F60" s="572"/>
      <c r="G60" s="768" t="s">
        <v>186</v>
      </c>
      <c r="H60" s="768"/>
      <c r="I60" s="768"/>
      <c r="J60" s="768"/>
      <c r="K60" s="612">
        <f>SUM(K53:K59)</f>
        <v>34840</v>
      </c>
      <c r="L60" s="612">
        <f>SUM(L53:L59)</f>
        <v>34840</v>
      </c>
    </row>
    <row r="61" spans="1:12" ht="14.25">
      <c r="A61" s="553"/>
      <c r="B61" s="586"/>
      <c r="C61" s="91"/>
      <c r="D61" s="553"/>
      <c r="E61" s="600"/>
      <c r="F61" s="573"/>
      <c r="G61" s="768" t="s">
        <v>24</v>
      </c>
      <c r="H61" s="768"/>
      <c r="I61" s="768"/>
      <c r="J61" s="768"/>
      <c r="K61" s="584">
        <f>K60*K63</f>
        <v>4529.618079999999</v>
      </c>
      <c r="L61" s="584">
        <f>L60*L63</f>
        <v>4529.618079999999</v>
      </c>
    </row>
    <row r="62" spans="1:12" ht="14.25">
      <c r="A62" s="554"/>
      <c r="B62" s="585"/>
      <c r="C62" s="253"/>
      <c r="D62" s="554"/>
      <c r="E62" s="599"/>
      <c r="F62" s="572"/>
      <c r="G62" s="768" t="s">
        <v>187</v>
      </c>
      <c r="H62" s="768"/>
      <c r="I62" s="768"/>
      <c r="J62" s="768"/>
      <c r="K62" s="614">
        <f>SUM(K60:K61)</f>
        <v>39369.61808</v>
      </c>
      <c r="L62" s="614">
        <f>SUM(L60:L61)</f>
        <v>39369.61808</v>
      </c>
    </row>
    <row r="63" spans="1:12" ht="15" thickBot="1">
      <c r="A63" s="555"/>
      <c r="B63" s="587"/>
      <c r="C63" s="256"/>
      <c r="D63" s="555"/>
      <c r="E63" s="601"/>
      <c r="F63" s="574"/>
      <c r="G63" s="257"/>
      <c r="H63" s="257"/>
      <c r="I63" s="257"/>
      <c r="J63" s="262" t="s">
        <v>188</v>
      </c>
      <c r="K63" s="725">
        <v>0.130012</v>
      </c>
      <c r="L63" s="725">
        <v>0.130012</v>
      </c>
    </row>
    <row r="64" spans="1:12" ht="9" customHeight="1">
      <c r="A64" s="553"/>
      <c r="B64" s="586"/>
      <c r="C64" s="91"/>
      <c r="D64" s="553"/>
      <c r="E64" s="603"/>
      <c r="F64" s="573"/>
      <c r="G64" s="254"/>
      <c r="H64" s="254"/>
      <c r="I64" s="254"/>
      <c r="J64" s="254"/>
      <c r="K64" s="603"/>
      <c r="L64" s="603"/>
    </row>
    <row r="65" spans="1:12" s="81" customFormat="1" ht="26.25" customHeight="1">
      <c r="A65" s="730">
        <f>+A60+A47+A36</f>
        <v>9.799999999999999</v>
      </c>
      <c r="B65" s="731"/>
      <c r="C65" s="732"/>
      <c r="D65" s="730">
        <f>+D60+D47+D36</f>
        <v>9.799999999999999</v>
      </c>
      <c r="E65" s="604"/>
      <c r="F65" s="577"/>
      <c r="G65" s="771" t="s">
        <v>189</v>
      </c>
      <c r="H65" s="771"/>
      <c r="I65" s="771"/>
      <c r="J65" s="771"/>
      <c r="K65" s="618">
        <f>+K62+K49+K39</f>
        <v>601666.617996372</v>
      </c>
      <c r="L65" s="618">
        <f>+L62+L49+L39</f>
        <v>601666.617996372</v>
      </c>
    </row>
    <row r="66" spans="1:11" ht="11.25">
      <c r="A66" s="558" t="s">
        <v>158</v>
      </c>
      <c r="B66" s="581"/>
      <c r="C66" s="142"/>
      <c r="D66" s="548"/>
      <c r="E66" s="581"/>
      <c r="F66" s="548"/>
      <c r="G66" s="142"/>
      <c r="H66" s="142"/>
      <c r="I66" s="142"/>
      <c r="J66" s="142"/>
      <c r="K66" s="581"/>
    </row>
    <row r="67" spans="1:12" ht="12" thickBot="1">
      <c r="A67" s="559"/>
      <c r="B67" s="590"/>
      <c r="C67" s="243"/>
      <c r="D67" s="559"/>
      <c r="E67" s="590"/>
      <c r="F67" s="559"/>
      <c r="G67" s="243"/>
      <c r="H67" s="243"/>
      <c r="I67" s="243"/>
      <c r="J67" s="243"/>
      <c r="K67" s="590"/>
      <c r="L67" s="590"/>
    </row>
    <row r="68" spans="1:12" ht="12" thickBot="1">
      <c r="A68" s="560"/>
      <c r="B68" s="591"/>
      <c r="C68" s="265"/>
      <c r="D68" s="560"/>
      <c r="E68" s="591"/>
      <c r="F68" s="560"/>
      <c r="G68" s="265"/>
      <c r="H68" s="265"/>
      <c r="I68" s="265"/>
      <c r="J68" s="265"/>
      <c r="K68" s="591"/>
      <c r="L68" s="591"/>
    </row>
    <row r="69" spans="1:12" ht="20.25" customHeight="1" thickBot="1">
      <c r="A69" s="561" t="s">
        <v>159</v>
      </c>
      <c r="B69" s="592"/>
      <c r="C69" s="533"/>
      <c r="D69" s="568"/>
      <c r="E69" s="592"/>
      <c r="F69" s="568"/>
      <c r="G69" s="533"/>
      <c r="H69" s="533"/>
      <c r="I69" s="533"/>
      <c r="J69" s="533"/>
      <c r="K69" s="592"/>
      <c r="L69" s="592"/>
    </row>
    <row r="70" spans="1:12" ht="19.5" customHeight="1" thickBot="1">
      <c r="A70" s="772"/>
      <c r="B70" s="772"/>
      <c r="C70" s="772"/>
      <c r="D70" s="772"/>
      <c r="E70" s="772"/>
      <c r="F70" s="772"/>
      <c r="G70" s="265"/>
      <c r="H70" s="265"/>
      <c r="I70" s="265"/>
      <c r="J70" s="265"/>
      <c r="K70" s="591"/>
      <c r="L70" s="591"/>
    </row>
    <row r="71" spans="1:12" ht="19.5" customHeight="1">
      <c r="A71" s="562" t="s">
        <v>241</v>
      </c>
      <c r="B71" s="593"/>
      <c r="C71" s="238"/>
      <c r="D71" s="569"/>
      <c r="E71" s="593"/>
      <c r="F71" s="569"/>
      <c r="G71" s="238"/>
      <c r="H71" s="238"/>
      <c r="I71" s="238"/>
      <c r="J71" s="238"/>
      <c r="K71" s="593"/>
      <c r="L71" s="622"/>
    </row>
    <row r="72" spans="1:12" ht="19.5" customHeight="1" thickBot="1">
      <c r="A72" s="562" t="s">
        <v>346</v>
      </c>
      <c r="B72" s="594"/>
      <c r="C72" s="266"/>
      <c r="D72" s="570"/>
      <c r="E72" s="594"/>
      <c r="F72" s="570"/>
      <c r="G72" s="266"/>
      <c r="H72" s="266"/>
      <c r="I72" s="266"/>
      <c r="J72" s="266"/>
      <c r="K72" s="594"/>
      <c r="L72" s="590"/>
    </row>
  </sheetData>
  <sheetProtection formatCells="0" formatColumns="0" formatRows="0"/>
  <mergeCells count="60">
    <mergeCell ref="E6:F6"/>
    <mergeCell ref="H6:I6"/>
    <mergeCell ref="D7:F7"/>
    <mergeCell ref="H7:J7"/>
    <mergeCell ref="D4:J4"/>
    <mergeCell ref="D11:F11"/>
    <mergeCell ref="A1:L1"/>
    <mergeCell ref="A2:L2"/>
    <mergeCell ref="A3:L3"/>
    <mergeCell ref="G17:J17"/>
    <mergeCell ref="G18:J18"/>
    <mergeCell ref="G12:J12"/>
    <mergeCell ref="G14:J14"/>
    <mergeCell ref="G15:J15"/>
    <mergeCell ref="G16:J16"/>
    <mergeCell ref="D5:J5"/>
    <mergeCell ref="G29:J29"/>
    <mergeCell ref="G19:J19"/>
    <mergeCell ref="G20:J20"/>
    <mergeCell ref="G21:J21"/>
    <mergeCell ref="G22:J22"/>
    <mergeCell ref="G23:J23"/>
    <mergeCell ref="G24:J24"/>
    <mergeCell ref="G31:J31"/>
    <mergeCell ref="G32:J32"/>
    <mergeCell ref="G33:J33"/>
    <mergeCell ref="G35:J35"/>
    <mergeCell ref="G34:J34"/>
    <mergeCell ref="G25:J25"/>
    <mergeCell ref="G30:J30"/>
    <mergeCell ref="G26:J26"/>
    <mergeCell ref="G27:J27"/>
    <mergeCell ref="G28:J28"/>
    <mergeCell ref="G65:J65"/>
    <mergeCell ref="A70:F70"/>
    <mergeCell ref="G62:J62"/>
    <mergeCell ref="G56:J56"/>
    <mergeCell ref="G57:J57"/>
    <mergeCell ref="G58:J58"/>
    <mergeCell ref="G59:J59"/>
    <mergeCell ref="G61:J61"/>
    <mergeCell ref="G52:J52"/>
    <mergeCell ref="G43:J43"/>
    <mergeCell ref="G44:J44"/>
    <mergeCell ref="G48:J48"/>
    <mergeCell ref="G36:J36"/>
    <mergeCell ref="G42:J42"/>
    <mergeCell ref="G37:J37"/>
    <mergeCell ref="G38:J38"/>
    <mergeCell ref="G39:J39"/>
    <mergeCell ref="A11:B11"/>
    <mergeCell ref="L11:L12"/>
    <mergeCell ref="G60:J60"/>
    <mergeCell ref="G53:J53"/>
    <mergeCell ref="G54:J54"/>
    <mergeCell ref="G49:J49"/>
    <mergeCell ref="G55:J55"/>
    <mergeCell ref="G45:J45"/>
    <mergeCell ref="G46:J46"/>
    <mergeCell ref="G47:J47"/>
  </mergeCells>
  <printOptions/>
  <pageMargins left="0.39" right="0.3" top="0.71" bottom="0.48" header="0.5" footer="0.23"/>
  <pageSetup fitToHeight="0" fitToWidth="1" horizontalDpi="600" verticalDpi="600" orientation="portrait" scale="96" r:id="rId4"/>
  <rowBreaks count="1" manualBreakCount="1">
    <brk id="50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8"/>
  <sheetViews>
    <sheetView showZeros="0" defaultGridColor="0" zoomScalePageLayoutView="0" colorId="22" workbookViewId="0" topLeftCell="A106">
      <selection activeCell="E78" sqref="E78"/>
    </sheetView>
  </sheetViews>
  <sheetFormatPr defaultColWidth="9.140625" defaultRowHeight="12.75"/>
  <cols>
    <col min="1" max="1" width="9.421875" style="91" customWidth="1"/>
    <col min="2" max="2" width="9.140625" style="91" customWidth="1"/>
    <col min="3" max="3" width="6.140625" style="91" customWidth="1"/>
    <col min="4" max="4" width="11.00390625" style="91" customWidth="1"/>
    <col min="5" max="5" width="13.140625" style="91" customWidth="1"/>
    <col min="6" max="6" width="3.140625" style="91" customWidth="1"/>
    <col min="7" max="7" width="17.140625" style="91" customWidth="1"/>
    <col min="8" max="8" width="4.421875" style="91" customWidth="1"/>
    <col min="9" max="9" width="17.421875" style="91" customWidth="1"/>
    <col min="10" max="10" width="0.85546875" style="91" customWidth="1"/>
    <col min="11" max="13" width="0" style="91" hidden="1" customWidth="1"/>
    <col min="14" max="16384" width="9.140625" style="91" customWidth="1"/>
  </cols>
  <sheetData>
    <row r="1" spans="1:13" s="43" customFormat="1" ht="15.75" customHeight="1">
      <c r="A1" s="773" t="s">
        <v>0</v>
      </c>
      <c r="B1" s="773"/>
      <c r="C1" s="773"/>
      <c r="D1" s="773"/>
      <c r="E1" s="773"/>
      <c r="F1" s="773"/>
      <c r="G1" s="773"/>
      <c r="H1" s="773"/>
      <c r="I1" s="773"/>
      <c r="J1" s="773"/>
      <c r="K1" s="404"/>
      <c r="L1" s="404"/>
      <c r="M1" s="404"/>
    </row>
    <row r="2" spans="1:13" s="43" customFormat="1" ht="16.5" customHeight="1">
      <c r="A2" s="775" t="s">
        <v>1</v>
      </c>
      <c r="B2" s="775"/>
      <c r="C2" s="775"/>
      <c r="D2" s="775"/>
      <c r="E2" s="775"/>
      <c r="F2" s="775"/>
      <c r="G2" s="775"/>
      <c r="H2" s="775"/>
      <c r="I2" s="775"/>
      <c r="J2" s="775"/>
      <c r="K2" s="321"/>
      <c r="L2" s="321"/>
      <c r="M2" s="321"/>
    </row>
    <row r="3" spans="1:13" ht="12.75">
      <c r="A3" s="776" t="s">
        <v>123</v>
      </c>
      <c r="B3" s="776"/>
      <c r="C3" s="776"/>
      <c r="D3" s="776"/>
      <c r="E3" s="776"/>
      <c r="F3" s="776"/>
      <c r="G3" s="776"/>
      <c r="H3" s="776"/>
      <c r="I3" s="776"/>
      <c r="J3" s="776"/>
      <c r="K3" s="230"/>
      <c r="L3" s="230"/>
      <c r="M3" s="230"/>
    </row>
    <row r="4" spans="1:13" s="43" customFormat="1" ht="18" customHeight="1">
      <c r="A4" s="47" t="s">
        <v>218</v>
      </c>
      <c r="B4" s="231"/>
      <c r="C4" s="759" t="str">
        <f>+'Tab 1 - Control Sheet '!C3</f>
        <v>Grande Prairie Family Education Society</v>
      </c>
      <c r="D4" s="759"/>
      <c r="E4" s="759"/>
      <c r="F4" s="759"/>
      <c r="G4" s="759"/>
      <c r="H4" s="759"/>
      <c r="I4" s="232"/>
      <c r="J4" s="232"/>
      <c r="K4" s="230"/>
      <c r="L4" s="230"/>
      <c r="M4" s="230"/>
    </row>
    <row r="5" spans="1:13" s="43" customFormat="1" ht="18" customHeight="1">
      <c r="A5" s="47" t="s">
        <v>2</v>
      </c>
      <c r="B5" s="231"/>
      <c r="C5" s="801" t="str">
        <f>+'Tab 1 - Control Sheet '!C5</f>
        <v>Healthy Families Home Visitation and FASD Support</v>
      </c>
      <c r="D5" s="801"/>
      <c r="E5" s="801"/>
      <c r="F5" s="801"/>
      <c r="G5" s="801"/>
      <c r="H5" s="801"/>
      <c r="I5" s="232"/>
      <c r="J5" s="232"/>
      <c r="K5" s="230"/>
      <c r="L5" s="230"/>
      <c r="M5" s="230"/>
    </row>
    <row r="6" spans="1:13" s="43" customFormat="1" ht="18" customHeight="1">
      <c r="A6" s="505" t="s">
        <v>3</v>
      </c>
      <c r="B6" s="521"/>
      <c r="C6" s="522" t="s">
        <v>4</v>
      </c>
      <c r="D6" s="782">
        <f>+'Tab 1 - Control Sheet '!C9</f>
        <v>43556</v>
      </c>
      <c r="E6" s="782"/>
      <c r="F6" s="522" t="s">
        <v>5</v>
      </c>
      <c r="G6" s="802">
        <f>+'Tab 1 - Control Sheet '!G9</f>
        <v>43921</v>
      </c>
      <c r="H6" s="802"/>
      <c r="I6" s="543"/>
      <c r="J6" s="544"/>
      <c r="K6" s="230"/>
      <c r="L6" s="230"/>
      <c r="M6" s="230"/>
    </row>
    <row r="7" spans="1:13" s="43" customFormat="1" ht="18" customHeight="1">
      <c r="A7" s="47" t="s">
        <v>6</v>
      </c>
      <c r="B7" s="231"/>
      <c r="C7" s="759" t="str">
        <f>+'Tab 1 - Control Sheet '!C16</f>
        <v>ACS250523</v>
      </c>
      <c r="D7" s="759"/>
      <c r="E7" s="759"/>
      <c r="F7" s="783">
        <f>+IF(I7&gt;0,"AMENDMENT #","")</f>
      </c>
      <c r="G7" s="803"/>
      <c r="H7" s="803"/>
      <c r="I7" s="233">
        <f>+IF('Tab 1 - Control Sheet '!$C$18&gt;0,'Tab 1 - Control Sheet '!$C$18,0)</f>
        <v>0</v>
      </c>
      <c r="J7" s="45">
        <f>+IF('Tab 1 - Control Sheet '!C18&gt;0,'Tab 1 - Control Sheet '!C18,0)</f>
        <v>0</v>
      </c>
      <c r="K7" s="230"/>
      <c r="L7" s="230"/>
      <c r="M7" s="230"/>
    </row>
    <row r="8" spans="1:10" ht="13.5" thickBot="1">
      <c r="A8" s="142"/>
      <c r="B8" s="142"/>
      <c r="C8" s="142"/>
      <c r="D8" s="142"/>
      <c r="E8" s="142"/>
      <c r="F8" s="142"/>
      <c r="G8" s="142"/>
      <c r="H8" s="142"/>
      <c r="I8" s="142"/>
      <c r="J8" s="142"/>
    </row>
    <row r="9" spans="1:10" ht="12.75">
      <c r="A9" s="524" t="s">
        <v>124</v>
      </c>
      <c r="B9" s="525"/>
      <c r="C9" s="525"/>
      <c r="D9" s="525"/>
      <c r="E9" s="525"/>
      <c r="F9" s="525"/>
      <c r="G9" s="525"/>
      <c r="H9" s="525"/>
      <c r="I9" s="525"/>
      <c r="J9" s="526"/>
    </row>
    <row r="10" spans="1:10" ht="15" customHeight="1">
      <c r="A10" s="235" t="s">
        <v>125</v>
      </c>
      <c r="B10" s="142"/>
      <c r="C10" s="142"/>
      <c r="J10" s="236"/>
    </row>
    <row r="11" spans="1:10" ht="15" customHeight="1">
      <c r="A11" s="235" t="s">
        <v>126</v>
      </c>
      <c r="B11" s="142"/>
      <c r="C11" s="142"/>
      <c r="J11" s="236"/>
    </row>
    <row r="12" spans="1:10" ht="15" customHeight="1">
      <c r="A12" s="237" t="s">
        <v>127</v>
      </c>
      <c r="B12" s="142"/>
      <c r="C12" s="142"/>
      <c r="D12" s="142"/>
      <c r="E12" s="58">
        <v>0</v>
      </c>
      <c r="F12" s="142"/>
      <c r="G12" s="142"/>
      <c r="H12" s="142"/>
      <c r="I12" s="142"/>
      <c r="J12" s="236"/>
    </row>
    <row r="13" spans="1:10" ht="15" customHeight="1">
      <c r="A13" s="237" t="s">
        <v>128</v>
      </c>
      <c r="B13" s="142"/>
      <c r="C13" s="142"/>
      <c r="D13" s="142"/>
      <c r="E13" s="58">
        <v>0</v>
      </c>
      <c r="F13" s="142"/>
      <c r="G13" s="142"/>
      <c r="H13" s="142"/>
      <c r="I13" s="142"/>
      <c r="J13" s="236"/>
    </row>
    <row r="14" spans="1:10" ht="15" customHeight="1">
      <c r="A14" s="235" t="s">
        <v>129</v>
      </c>
      <c r="B14" s="142"/>
      <c r="C14" s="142"/>
      <c r="D14" s="59"/>
      <c r="E14" s="239" t="s">
        <v>130</v>
      </c>
      <c r="F14" s="142"/>
      <c r="G14" s="60"/>
      <c r="H14" s="239" t="s">
        <v>5</v>
      </c>
      <c r="I14" s="60"/>
      <c r="J14" s="236"/>
    </row>
    <row r="15" spans="1:10" ht="15" customHeight="1">
      <c r="A15" s="235" t="s">
        <v>131</v>
      </c>
      <c r="B15" s="142"/>
      <c r="C15" s="142"/>
      <c r="D15" s="61"/>
      <c r="E15" s="239" t="s">
        <v>130</v>
      </c>
      <c r="F15" s="142"/>
      <c r="G15" s="62"/>
      <c r="H15" s="239" t="s">
        <v>5</v>
      </c>
      <c r="I15" s="62"/>
      <c r="J15" s="236"/>
    </row>
    <row r="16" spans="1:10" ht="15" customHeight="1">
      <c r="A16" s="235" t="s">
        <v>132</v>
      </c>
      <c r="B16" s="59"/>
      <c r="C16" s="142" t="s">
        <v>133</v>
      </c>
      <c r="D16" s="142"/>
      <c r="E16" s="239" t="s">
        <v>134</v>
      </c>
      <c r="F16" s="142"/>
      <c r="G16" s="63"/>
      <c r="H16" s="142"/>
      <c r="I16" s="142"/>
      <c r="J16" s="236"/>
    </row>
    <row r="17" spans="1:10" ht="15" customHeight="1">
      <c r="A17" s="235" t="s">
        <v>135</v>
      </c>
      <c r="B17" s="142"/>
      <c r="C17" s="142"/>
      <c r="D17" s="59"/>
      <c r="E17" s="142"/>
      <c r="F17" s="142"/>
      <c r="G17" s="142"/>
      <c r="H17" s="142"/>
      <c r="I17" s="142"/>
      <c r="J17" s="236"/>
    </row>
    <row r="18" spans="1:10" ht="15" customHeight="1">
      <c r="A18" s="235" t="s">
        <v>136</v>
      </c>
      <c r="B18" s="142"/>
      <c r="C18" s="142"/>
      <c r="D18" s="797"/>
      <c r="E18" s="797"/>
      <c r="F18" s="797"/>
      <c r="G18" s="797"/>
      <c r="H18" s="797"/>
      <c r="I18" s="797"/>
      <c r="J18" s="236"/>
    </row>
    <row r="19" spans="1:10" ht="15" customHeight="1">
      <c r="A19" s="235" t="s">
        <v>137</v>
      </c>
      <c r="B19" s="142"/>
      <c r="C19" s="142"/>
      <c r="D19" s="798"/>
      <c r="E19" s="798"/>
      <c r="F19" s="798"/>
      <c r="G19" s="798"/>
      <c r="H19" s="798"/>
      <c r="I19" s="798"/>
      <c r="J19" s="236"/>
    </row>
    <row r="20" spans="1:10" ht="15" customHeight="1">
      <c r="A20" s="237" t="s">
        <v>138</v>
      </c>
      <c r="B20" s="142"/>
      <c r="C20" s="142"/>
      <c r="D20" s="58">
        <v>0</v>
      </c>
      <c r="E20" s="240" t="s">
        <v>139</v>
      </c>
      <c r="F20" s="142"/>
      <c r="G20" s="62"/>
      <c r="H20" s="239" t="s">
        <v>5</v>
      </c>
      <c r="I20" s="62"/>
      <c r="J20" s="236"/>
    </row>
    <row r="21" spans="1:10" ht="25.5" customHeight="1">
      <c r="A21" s="799" t="s">
        <v>140</v>
      </c>
      <c r="B21" s="800"/>
      <c r="C21" s="800"/>
      <c r="D21" s="800"/>
      <c r="E21" s="800"/>
      <c r="F21" s="800"/>
      <c r="G21" s="66" t="s">
        <v>141</v>
      </c>
      <c r="H21" s="142"/>
      <c r="I21" s="142" t="s">
        <v>142</v>
      </c>
      <c r="J21" s="236"/>
    </row>
    <row r="22" spans="1:10" ht="15" customHeight="1">
      <c r="A22" s="235" t="s">
        <v>143</v>
      </c>
      <c r="B22" s="142"/>
      <c r="C22" s="142"/>
      <c r="D22" s="142"/>
      <c r="E22" s="142"/>
      <c r="F22" s="142"/>
      <c r="G22" s="142"/>
      <c r="H22" s="142"/>
      <c r="I22" s="142"/>
      <c r="J22" s="236"/>
    </row>
    <row r="23" spans="1:10" ht="4.5" customHeight="1" thickBot="1">
      <c r="A23" s="241"/>
      <c r="B23" s="142"/>
      <c r="C23" s="142"/>
      <c r="D23" s="142"/>
      <c r="E23" s="142"/>
      <c r="F23" s="142"/>
      <c r="G23" s="142"/>
      <c r="H23" s="142"/>
      <c r="I23" s="142"/>
      <c r="J23" s="236"/>
    </row>
    <row r="24" spans="1:10" ht="12.75">
      <c r="A24" s="241"/>
      <c r="B24" s="788"/>
      <c r="C24" s="789"/>
      <c r="D24" s="789"/>
      <c r="E24" s="789"/>
      <c r="F24" s="789"/>
      <c r="G24" s="789"/>
      <c r="H24" s="789"/>
      <c r="I24" s="790"/>
      <c r="J24" s="236"/>
    </row>
    <row r="25" spans="1:10" ht="12.75">
      <c r="A25" s="241"/>
      <c r="B25" s="791"/>
      <c r="C25" s="792"/>
      <c r="D25" s="792"/>
      <c r="E25" s="792"/>
      <c r="F25" s="792"/>
      <c r="G25" s="792"/>
      <c r="H25" s="792"/>
      <c r="I25" s="793"/>
      <c r="J25" s="236"/>
    </row>
    <row r="26" spans="1:10" ht="13.5" thickBot="1">
      <c r="A26" s="241"/>
      <c r="B26" s="794"/>
      <c r="C26" s="795"/>
      <c r="D26" s="795"/>
      <c r="E26" s="795"/>
      <c r="F26" s="795"/>
      <c r="G26" s="795"/>
      <c r="H26" s="795"/>
      <c r="I26" s="796"/>
      <c r="J26" s="236"/>
    </row>
    <row r="27" spans="1:10" ht="4.5" customHeight="1" thickBot="1">
      <c r="A27" s="242"/>
      <c r="B27" s="243"/>
      <c r="C27" s="243"/>
      <c r="D27" s="243"/>
      <c r="E27" s="243"/>
      <c r="F27" s="243"/>
      <c r="G27" s="243"/>
      <c r="H27" s="243"/>
      <c r="I27" s="243"/>
      <c r="J27" s="244"/>
    </row>
    <row r="28" spans="1:13" ht="12" customHeight="1">
      <c r="A28" s="524" t="s">
        <v>144</v>
      </c>
      <c r="B28" s="525"/>
      <c r="C28" s="525"/>
      <c r="D28" s="525"/>
      <c r="E28" s="525"/>
      <c r="F28" s="525"/>
      <c r="G28" s="525"/>
      <c r="H28" s="525"/>
      <c r="I28" s="525"/>
      <c r="J28" s="526"/>
      <c r="K28" s="405" t="s">
        <v>145</v>
      </c>
      <c r="L28" s="91">
        <v>1</v>
      </c>
      <c r="M28" s="91">
        <v>1</v>
      </c>
    </row>
    <row r="29" spans="1:13" ht="15" customHeight="1">
      <c r="A29" s="235" t="s">
        <v>125</v>
      </c>
      <c r="B29" s="142"/>
      <c r="C29" s="142"/>
      <c r="D29" s="797" t="s">
        <v>376</v>
      </c>
      <c r="E29" s="797"/>
      <c r="F29" s="797"/>
      <c r="G29" s="797"/>
      <c r="H29" s="797"/>
      <c r="I29" s="797"/>
      <c r="J29" s="236"/>
      <c r="K29" s="405" t="s">
        <v>146</v>
      </c>
      <c r="L29" s="91">
        <v>0</v>
      </c>
      <c r="M29" s="91">
        <v>0</v>
      </c>
    </row>
    <row r="30" spans="1:13" ht="15" customHeight="1">
      <c r="A30" s="235" t="s">
        <v>126</v>
      </c>
      <c r="B30" s="142"/>
      <c r="C30" s="142"/>
      <c r="D30" s="798" t="s">
        <v>387</v>
      </c>
      <c r="E30" s="798"/>
      <c r="F30" s="798"/>
      <c r="G30" s="798"/>
      <c r="H30" s="798"/>
      <c r="I30" s="798"/>
      <c r="J30" s="236"/>
      <c r="K30" s="405" t="s">
        <v>147</v>
      </c>
      <c r="L30" s="91">
        <v>1</v>
      </c>
      <c r="M30" s="91">
        <v>1</v>
      </c>
    </row>
    <row r="31" spans="1:13" ht="15" customHeight="1">
      <c r="A31" s="237" t="s">
        <v>148</v>
      </c>
      <c r="B31" s="142"/>
      <c r="C31" s="142"/>
      <c r="D31" s="142"/>
      <c r="E31" s="58">
        <v>26400</v>
      </c>
      <c r="F31" s="142"/>
      <c r="G31" s="142"/>
      <c r="H31" s="142"/>
      <c r="I31" s="142"/>
      <c r="J31" s="236"/>
      <c r="K31" s="405" t="s">
        <v>149</v>
      </c>
      <c r="L31" s="91">
        <v>0</v>
      </c>
      <c r="M31" s="91">
        <v>0</v>
      </c>
    </row>
    <row r="32" spans="1:13" ht="15" customHeight="1">
      <c r="A32" s="235" t="s">
        <v>150</v>
      </c>
      <c r="B32" s="142"/>
      <c r="C32" s="142"/>
      <c r="D32" s="142"/>
      <c r="E32" s="64">
        <v>43677</v>
      </c>
      <c r="F32" s="142"/>
      <c r="G32" s="142"/>
      <c r="H32" s="142"/>
      <c r="I32" s="142"/>
      <c r="J32" s="236"/>
      <c r="K32" s="405" t="s">
        <v>151</v>
      </c>
      <c r="L32" s="91">
        <v>0</v>
      </c>
      <c r="M32" s="91">
        <v>0</v>
      </c>
    </row>
    <row r="33" spans="1:10" ht="12.75" customHeight="1">
      <c r="A33" s="235" t="s">
        <v>152</v>
      </c>
      <c r="B33" s="245"/>
      <c r="C33" s="245"/>
      <c r="D33" s="245"/>
      <c r="E33" s="245"/>
      <c r="F33" s="245"/>
      <c r="G33" s="66"/>
      <c r="H33" s="142"/>
      <c r="I33" s="142"/>
      <c r="J33" s="236"/>
    </row>
    <row r="34" spans="1:10" ht="12.75" customHeight="1">
      <c r="A34" s="235" t="s">
        <v>153</v>
      </c>
      <c r="B34" s="245"/>
      <c r="C34" s="245"/>
      <c r="D34" s="245"/>
      <c r="E34" s="65"/>
      <c r="F34" s="245"/>
      <c r="G34" s="66"/>
      <c r="H34" s="142"/>
      <c r="I34" s="142"/>
      <c r="J34" s="236"/>
    </row>
    <row r="35" spans="1:10" ht="15" customHeight="1" thickBot="1">
      <c r="A35" s="235" t="s">
        <v>143</v>
      </c>
      <c r="B35" s="142"/>
      <c r="C35" s="142"/>
      <c r="D35" s="142"/>
      <c r="E35" s="142"/>
      <c r="F35" s="142"/>
      <c r="G35" s="142"/>
      <c r="H35" s="142"/>
      <c r="I35" s="142"/>
      <c r="J35" s="236"/>
    </row>
    <row r="36" spans="1:10" ht="12.75">
      <c r="A36" s="241"/>
      <c r="B36" s="788"/>
      <c r="C36" s="789"/>
      <c r="D36" s="789"/>
      <c r="E36" s="789"/>
      <c r="F36" s="789"/>
      <c r="G36" s="789"/>
      <c r="H36" s="789"/>
      <c r="I36" s="790"/>
      <c r="J36" s="236"/>
    </row>
    <row r="37" spans="1:10" ht="12.75">
      <c r="A37" s="241"/>
      <c r="B37" s="791"/>
      <c r="C37" s="792"/>
      <c r="D37" s="792"/>
      <c r="E37" s="792"/>
      <c r="F37" s="792"/>
      <c r="G37" s="792"/>
      <c r="H37" s="792"/>
      <c r="I37" s="793"/>
      <c r="J37" s="236"/>
    </row>
    <row r="38" spans="1:10" ht="13.5" thickBot="1">
      <c r="A38" s="241"/>
      <c r="B38" s="794"/>
      <c r="C38" s="795"/>
      <c r="D38" s="795"/>
      <c r="E38" s="795"/>
      <c r="F38" s="795"/>
      <c r="G38" s="795"/>
      <c r="H38" s="795"/>
      <c r="I38" s="796"/>
      <c r="J38" s="236"/>
    </row>
    <row r="39" spans="1:10" ht="6" customHeight="1" thickBot="1">
      <c r="A39" s="246"/>
      <c r="B39" s="247"/>
      <c r="C39" s="247"/>
      <c r="D39" s="247"/>
      <c r="E39" s="247"/>
      <c r="F39" s="247"/>
      <c r="G39" s="247"/>
      <c r="H39" s="247"/>
      <c r="I39" s="247"/>
      <c r="J39" s="202"/>
    </row>
    <row r="40" spans="1:10" ht="4.5" customHeight="1" thickBot="1">
      <c r="A40" s="242"/>
      <c r="B40" s="243"/>
      <c r="C40" s="243"/>
      <c r="D40" s="243"/>
      <c r="E40" s="243"/>
      <c r="F40" s="243"/>
      <c r="G40" s="243"/>
      <c r="H40" s="243"/>
      <c r="I40" s="243"/>
      <c r="J40" s="244"/>
    </row>
    <row r="41" spans="1:13" ht="12" customHeight="1">
      <c r="A41" s="524" t="s">
        <v>144</v>
      </c>
      <c r="B41" s="525"/>
      <c r="C41" s="525"/>
      <c r="D41" s="525"/>
      <c r="E41" s="525"/>
      <c r="F41" s="525"/>
      <c r="G41" s="525"/>
      <c r="H41" s="525"/>
      <c r="I41" s="525"/>
      <c r="J41" s="526"/>
      <c r="K41" s="405" t="s">
        <v>145</v>
      </c>
      <c r="L41" s="91">
        <v>1</v>
      </c>
      <c r="M41" s="91">
        <v>1</v>
      </c>
    </row>
    <row r="42" spans="1:13" ht="15" customHeight="1">
      <c r="A42" s="235" t="s">
        <v>125</v>
      </c>
      <c r="B42" s="142"/>
      <c r="C42" s="142"/>
      <c r="D42" s="56" t="s">
        <v>377</v>
      </c>
      <c r="E42" s="56"/>
      <c r="F42" s="56"/>
      <c r="G42" s="56"/>
      <c r="H42" s="56"/>
      <c r="I42" s="56"/>
      <c r="J42" s="236"/>
      <c r="K42" s="405" t="s">
        <v>146</v>
      </c>
      <c r="L42" s="91">
        <v>0</v>
      </c>
      <c r="M42" s="91">
        <v>0</v>
      </c>
    </row>
    <row r="43" spans="1:13" ht="15" customHeight="1">
      <c r="A43" s="235" t="s">
        <v>126</v>
      </c>
      <c r="B43" s="142"/>
      <c r="C43" s="142"/>
      <c r="D43" s="57" t="s">
        <v>378</v>
      </c>
      <c r="E43" s="57"/>
      <c r="F43" s="57"/>
      <c r="G43" s="57"/>
      <c r="H43" s="57"/>
      <c r="I43" s="57"/>
      <c r="J43" s="236"/>
      <c r="K43" s="405" t="s">
        <v>147</v>
      </c>
      <c r="L43" s="91">
        <v>1</v>
      </c>
      <c r="M43" s="91">
        <v>1</v>
      </c>
    </row>
    <row r="44" spans="1:13" ht="15" customHeight="1">
      <c r="A44" s="237" t="s">
        <v>148</v>
      </c>
      <c r="B44" s="142"/>
      <c r="C44" s="142"/>
      <c r="D44" s="142"/>
      <c r="E44" s="58">
        <v>1200</v>
      </c>
      <c r="F44" s="142"/>
      <c r="G44" s="142"/>
      <c r="H44" s="142"/>
      <c r="I44" s="142"/>
      <c r="J44" s="236"/>
      <c r="K44" s="405" t="s">
        <v>149</v>
      </c>
      <c r="L44" s="91">
        <v>0</v>
      </c>
      <c r="M44" s="91">
        <v>0</v>
      </c>
    </row>
    <row r="45" spans="1:13" ht="15" customHeight="1">
      <c r="A45" s="235" t="s">
        <v>150</v>
      </c>
      <c r="B45" s="142"/>
      <c r="C45" s="142"/>
      <c r="D45" s="142"/>
      <c r="E45" s="64"/>
      <c r="F45" s="142"/>
      <c r="G45" s="142"/>
      <c r="H45" s="142"/>
      <c r="I45" s="142"/>
      <c r="J45" s="236"/>
      <c r="K45" s="405" t="s">
        <v>151</v>
      </c>
      <c r="L45" s="91">
        <v>0</v>
      </c>
      <c r="M45" s="91">
        <v>0</v>
      </c>
    </row>
    <row r="46" spans="1:10" ht="12.75" customHeight="1">
      <c r="A46" s="235" t="s">
        <v>152</v>
      </c>
      <c r="B46" s="245"/>
      <c r="C46" s="245"/>
      <c r="D46" s="245"/>
      <c r="E46" s="245"/>
      <c r="F46" s="245"/>
      <c r="G46" s="66"/>
      <c r="H46" s="142"/>
      <c r="I46" s="142"/>
      <c r="J46" s="236"/>
    </row>
    <row r="47" spans="1:10" ht="12.75" customHeight="1">
      <c r="A47" s="235" t="s">
        <v>153</v>
      </c>
      <c r="B47" s="245"/>
      <c r="C47" s="245"/>
      <c r="D47" s="245"/>
      <c r="E47" s="727" t="s">
        <v>142</v>
      </c>
      <c r="F47" s="245"/>
      <c r="G47" s="66"/>
      <c r="H47" s="142"/>
      <c r="I47" s="142"/>
      <c r="J47" s="236"/>
    </row>
    <row r="48" spans="1:10" ht="15" customHeight="1" thickBot="1">
      <c r="A48" s="235" t="s">
        <v>143</v>
      </c>
      <c r="B48" s="142"/>
      <c r="C48" s="142"/>
      <c r="D48" s="142"/>
      <c r="E48" s="142"/>
      <c r="F48" s="142"/>
      <c r="G48" s="142"/>
      <c r="H48" s="142"/>
      <c r="I48" s="142"/>
      <c r="J48" s="236"/>
    </row>
    <row r="49" spans="1:10" ht="12.75">
      <c r="A49" s="241"/>
      <c r="B49" s="788"/>
      <c r="C49" s="789"/>
      <c r="D49" s="789"/>
      <c r="E49" s="789"/>
      <c r="F49" s="789"/>
      <c r="G49" s="789"/>
      <c r="H49" s="789"/>
      <c r="I49" s="790"/>
      <c r="J49" s="236"/>
    </row>
    <row r="50" spans="1:10" ht="12.75">
      <c r="A50" s="241"/>
      <c r="B50" s="791"/>
      <c r="C50" s="792"/>
      <c r="D50" s="792"/>
      <c r="E50" s="792"/>
      <c r="F50" s="792"/>
      <c r="G50" s="792"/>
      <c r="H50" s="792"/>
      <c r="I50" s="793"/>
      <c r="J50" s="236"/>
    </row>
    <row r="51" spans="1:10" ht="13.5" thickBot="1">
      <c r="A51" s="241"/>
      <c r="B51" s="794"/>
      <c r="C51" s="795"/>
      <c r="D51" s="795"/>
      <c r="E51" s="795"/>
      <c r="F51" s="795"/>
      <c r="G51" s="795"/>
      <c r="H51" s="795"/>
      <c r="I51" s="796"/>
      <c r="J51" s="236"/>
    </row>
    <row r="52" spans="1:10" ht="6" customHeight="1" thickBot="1">
      <c r="A52" s="246"/>
      <c r="B52" s="247"/>
      <c r="C52" s="247"/>
      <c r="D52" s="247"/>
      <c r="E52" s="247"/>
      <c r="F52" s="247"/>
      <c r="G52" s="247"/>
      <c r="H52" s="247"/>
      <c r="I52" s="247"/>
      <c r="J52" s="202"/>
    </row>
    <row r="53" spans="1:10" ht="12.75">
      <c r="A53" s="524" t="s">
        <v>233</v>
      </c>
      <c r="B53" s="525"/>
      <c r="C53" s="525"/>
      <c r="D53" s="525"/>
      <c r="E53" s="525"/>
      <c r="F53" s="525"/>
      <c r="G53" s="525"/>
      <c r="H53" s="525"/>
      <c r="I53" s="525"/>
      <c r="J53" s="526"/>
    </row>
    <row r="54" spans="1:10" ht="15" customHeight="1">
      <c r="A54" s="235" t="s">
        <v>125</v>
      </c>
      <c r="B54" s="142"/>
      <c r="C54" s="142"/>
      <c r="D54" s="797"/>
      <c r="E54" s="797"/>
      <c r="F54" s="797"/>
      <c r="G54" s="797"/>
      <c r="H54" s="797"/>
      <c r="I54" s="797"/>
      <c r="J54" s="236"/>
    </row>
    <row r="55" spans="1:10" ht="15" customHeight="1">
      <c r="A55" s="235" t="s">
        <v>126</v>
      </c>
      <c r="B55" s="142"/>
      <c r="C55" s="142"/>
      <c r="D55" s="798"/>
      <c r="E55" s="798"/>
      <c r="F55" s="798"/>
      <c r="G55" s="798"/>
      <c r="H55" s="798"/>
      <c r="I55" s="798"/>
      <c r="J55" s="236"/>
    </row>
    <row r="56" spans="1:10" ht="15" customHeight="1">
      <c r="A56" s="237" t="s">
        <v>127</v>
      </c>
      <c r="B56" s="142"/>
      <c r="C56" s="142"/>
      <c r="D56" s="142"/>
      <c r="E56" s="58">
        <v>0</v>
      </c>
      <c r="F56" s="142"/>
      <c r="G56" s="142"/>
      <c r="H56" s="142"/>
      <c r="I56" s="142"/>
      <c r="J56" s="236"/>
    </row>
    <row r="57" spans="1:10" ht="15" customHeight="1">
      <c r="A57" s="237" t="s">
        <v>128</v>
      </c>
      <c r="B57" s="142"/>
      <c r="C57" s="142"/>
      <c r="D57" s="142"/>
      <c r="E57" s="58">
        <v>0</v>
      </c>
      <c r="F57" s="142"/>
      <c r="G57" s="142"/>
      <c r="H57" s="142"/>
      <c r="I57" s="142"/>
      <c r="J57" s="236"/>
    </row>
    <row r="58" spans="1:10" ht="15" customHeight="1">
      <c r="A58" s="235" t="s">
        <v>129</v>
      </c>
      <c r="B58" s="142"/>
      <c r="C58" s="142"/>
      <c r="D58" s="59"/>
      <c r="E58" s="239" t="s">
        <v>130</v>
      </c>
      <c r="F58" s="142"/>
      <c r="G58" s="60"/>
      <c r="H58" s="239" t="s">
        <v>5</v>
      </c>
      <c r="I58" s="60"/>
      <c r="J58" s="236"/>
    </row>
    <row r="59" spans="1:10" ht="15" customHeight="1">
      <c r="A59" s="235" t="s">
        <v>131</v>
      </c>
      <c r="B59" s="142"/>
      <c r="C59" s="142"/>
      <c r="D59" s="61"/>
      <c r="E59" s="239" t="s">
        <v>130</v>
      </c>
      <c r="F59" s="142"/>
      <c r="G59" s="62"/>
      <c r="H59" s="239" t="s">
        <v>5</v>
      </c>
      <c r="I59" s="62"/>
      <c r="J59" s="236"/>
    </row>
    <row r="60" spans="1:10" ht="15" customHeight="1">
      <c r="A60" s="235" t="s">
        <v>132</v>
      </c>
      <c r="B60" s="59"/>
      <c r="C60" s="142" t="s">
        <v>133</v>
      </c>
      <c r="D60" s="142"/>
      <c r="E60" s="239" t="s">
        <v>134</v>
      </c>
      <c r="F60" s="142"/>
      <c r="G60" s="63"/>
      <c r="H60" s="142"/>
      <c r="I60" s="142"/>
      <c r="J60" s="236"/>
    </row>
    <row r="61" spans="1:10" ht="15" customHeight="1">
      <c r="A61" s="235" t="s">
        <v>135</v>
      </c>
      <c r="B61" s="142"/>
      <c r="C61" s="142"/>
      <c r="D61" s="59"/>
      <c r="E61" s="142"/>
      <c r="F61" s="142"/>
      <c r="G61" s="142"/>
      <c r="H61" s="142"/>
      <c r="I61" s="142"/>
      <c r="J61" s="236"/>
    </row>
    <row r="62" spans="1:10" ht="15" customHeight="1">
      <c r="A62" s="235" t="s">
        <v>136</v>
      </c>
      <c r="B62" s="142"/>
      <c r="C62" s="142"/>
      <c r="D62" s="797"/>
      <c r="E62" s="797"/>
      <c r="F62" s="797"/>
      <c r="G62" s="797"/>
      <c r="H62" s="797"/>
      <c r="I62" s="797"/>
      <c r="J62" s="236"/>
    </row>
    <row r="63" spans="1:10" ht="15" customHeight="1">
      <c r="A63" s="235" t="s">
        <v>137</v>
      </c>
      <c r="B63" s="142"/>
      <c r="C63" s="142"/>
      <c r="D63" s="798"/>
      <c r="E63" s="798"/>
      <c r="F63" s="798"/>
      <c r="G63" s="798"/>
      <c r="H63" s="798"/>
      <c r="I63" s="798"/>
      <c r="J63" s="236"/>
    </row>
    <row r="64" spans="1:10" ht="15" customHeight="1">
      <c r="A64" s="237" t="s">
        <v>138</v>
      </c>
      <c r="B64" s="142"/>
      <c r="C64" s="142"/>
      <c r="D64" s="58">
        <v>0</v>
      </c>
      <c r="E64" s="240" t="s">
        <v>139</v>
      </c>
      <c r="F64" s="142"/>
      <c r="G64" s="62"/>
      <c r="H64" s="239" t="s">
        <v>5</v>
      </c>
      <c r="I64" s="62"/>
      <c r="J64" s="236"/>
    </row>
    <row r="65" spans="1:10" ht="25.5" customHeight="1">
      <c r="A65" s="799" t="s">
        <v>140</v>
      </c>
      <c r="B65" s="800"/>
      <c r="C65" s="800"/>
      <c r="D65" s="800"/>
      <c r="E65" s="800"/>
      <c r="F65" s="800"/>
      <c r="G65" s="66" t="s">
        <v>141</v>
      </c>
      <c r="H65" s="142"/>
      <c r="I65" s="142" t="s">
        <v>142</v>
      </c>
      <c r="J65" s="236"/>
    </row>
    <row r="66" spans="1:10" ht="15" customHeight="1">
      <c r="A66" s="235" t="s">
        <v>143</v>
      </c>
      <c r="B66" s="142"/>
      <c r="C66" s="142"/>
      <c r="D66" s="142"/>
      <c r="E66" s="142"/>
      <c r="F66" s="142"/>
      <c r="G66" s="142"/>
      <c r="H66" s="142"/>
      <c r="I66" s="142"/>
      <c r="J66" s="236"/>
    </row>
    <row r="67" spans="1:10" ht="4.5" customHeight="1" thickBot="1">
      <c r="A67" s="241"/>
      <c r="B67" s="142"/>
      <c r="C67" s="142"/>
      <c r="D67" s="142"/>
      <c r="E67" s="142"/>
      <c r="F67" s="142"/>
      <c r="G67" s="142"/>
      <c r="H67" s="142"/>
      <c r="I67" s="142"/>
      <c r="J67" s="236"/>
    </row>
    <row r="68" spans="1:10" ht="12.75">
      <c r="A68" s="241"/>
      <c r="B68" s="788"/>
      <c r="C68" s="789"/>
      <c r="D68" s="789"/>
      <c r="E68" s="789"/>
      <c r="F68" s="789"/>
      <c r="G68" s="789"/>
      <c r="H68" s="789"/>
      <c r="I68" s="790"/>
      <c r="J68" s="236"/>
    </row>
    <row r="69" spans="1:10" ht="12.75">
      <c r="A69" s="241"/>
      <c r="B69" s="791"/>
      <c r="C69" s="792"/>
      <c r="D69" s="792"/>
      <c r="E69" s="792"/>
      <c r="F69" s="792"/>
      <c r="G69" s="792"/>
      <c r="H69" s="792"/>
      <c r="I69" s="793"/>
      <c r="J69" s="236"/>
    </row>
    <row r="70" spans="1:10" ht="13.5" thickBot="1">
      <c r="A70" s="241"/>
      <c r="B70" s="794"/>
      <c r="C70" s="795"/>
      <c r="D70" s="795"/>
      <c r="E70" s="795"/>
      <c r="F70" s="795"/>
      <c r="G70" s="795"/>
      <c r="H70" s="795"/>
      <c r="I70" s="796"/>
      <c r="J70" s="236"/>
    </row>
    <row r="71" spans="1:10" ht="4.5" customHeight="1" thickBot="1">
      <c r="A71" s="242"/>
      <c r="B71" s="243"/>
      <c r="C71" s="243"/>
      <c r="D71" s="243"/>
      <c r="E71" s="243"/>
      <c r="F71" s="243"/>
      <c r="G71" s="243"/>
      <c r="H71" s="243"/>
      <c r="I71" s="243"/>
      <c r="J71" s="244"/>
    </row>
    <row r="72" spans="1:13" ht="12" customHeight="1">
      <c r="A72" s="524" t="s">
        <v>144</v>
      </c>
      <c r="B72" s="525"/>
      <c r="C72" s="525"/>
      <c r="D72" s="525"/>
      <c r="E72" s="525"/>
      <c r="F72" s="525"/>
      <c r="G72" s="525"/>
      <c r="H72" s="525"/>
      <c r="I72" s="525"/>
      <c r="J72" s="526"/>
      <c r="K72" s="405" t="s">
        <v>145</v>
      </c>
      <c r="L72" s="91">
        <v>1</v>
      </c>
      <c r="M72" s="91">
        <v>1</v>
      </c>
    </row>
    <row r="73" spans="1:13" ht="15" customHeight="1">
      <c r="A73" s="235" t="s">
        <v>125</v>
      </c>
      <c r="B73" s="142"/>
      <c r="C73" s="142"/>
      <c r="D73" s="56" t="s">
        <v>389</v>
      </c>
      <c r="E73" s="56"/>
      <c r="F73" s="56"/>
      <c r="G73" s="56"/>
      <c r="H73" s="56"/>
      <c r="I73" s="56"/>
      <c r="J73" s="236"/>
      <c r="K73" s="405" t="s">
        <v>146</v>
      </c>
      <c r="L73" s="91">
        <v>0</v>
      </c>
      <c r="M73" s="91">
        <v>0</v>
      </c>
    </row>
    <row r="74" spans="1:13" ht="15" customHeight="1">
      <c r="A74" s="235" t="s">
        <v>126</v>
      </c>
      <c r="B74" s="142"/>
      <c r="C74" s="142"/>
      <c r="D74" s="57" t="s">
        <v>390</v>
      </c>
      <c r="E74" s="57"/>
      <c r="F74" s="57"/>
      <c r="G74" s="57"/>
      <c r="H74" s="57"/>
      <c r="I74" s="57"/>
      <c r="J74" s="236"/>
      <c r="K74" s="405" t="s">
        <v>147</v>
      </c>
      <c r="L74" s="91">
        <v>1</v>
      </c>
      <c r="M74" s="91">
        <v>1</v>
      </c>
    </row>
    <row r="75" spans="1:13" ht="15" customHeight="1">
      <c r="A75" s="237" t="s">
        <v>148</v>
      </c>
      <c r="B75" s="142"/>
      <c r="C75" s="142"/>
      <c r="D75" s="142"/>
      <c r="E75" s="58">
        <v>3600</v>
      </c>
      <c r="F75" s="142"/>
      <c r="G75" s="142"/>
      <c r="H75" s="142"/>
      <c r="I75" s="142"/>
      <c r="J75" s="236"/>
      <c r="K75" s="405" t="s">
        <v>149</v>
      </c>
      <c r="L75" s="91">
        <v>0</v>
      </c>
      <c r="M75" s="91">
        <v>0</v>
      </c>
    </row>
    <row r="76" spans="1:13" ht="15" customHeight="1">
      <c r="A76" s="235" t="s">
        <v>150</v>
      </c>
      <c r="B76" s="142"/>
      <c r="C76" s="142"/>
      <c r="D76" s="142"/>
      <c r="E76" s="64"/>
      <c r="F76" s="142"/>
      <c r="G76" s="142"/>
      <c r="H76" s="142"/>
      <c r="I76" s="142"/>
      <c r="J76" s="236"/>
      <c r="K76" s="405" t="s">
        <v>151</v>
      </c>
      <c r="L76" s="91">
        <v>0</v>
      </c>
      <c r="M76" s="91">
        <v>0</v>
      </c>
    </row>
    <row r="77" spans="1:10" ht="12.75" customHeight="1">
      <c r="A77" s="235" t="s">
        <v>152</v>
      </c>
      <c r="B77" s="245"/>
      <c r="C77" s="245"/>
      <c r="D77" s="245"/>
      <c r="E77" s="245"/>
      <c r="F77" s="245"/>
      <c r="G77" s="66"/>
      <c r="H77" s="142"/>
      <c r="I77" s="142"/>
      <c r="J77" s="236"/>
    </row>
    <row r="78" spans="1:10" ht="12.75" customHeight="1">
      <c r="A78" s="235" t="s">
        <v>153</v>
      </c>
      <c r="B78" s="245"/>
      <c r="C78" s="245"/>
      <c r="D78" s="245"/>
      <c r="E78" s="65" t="s">
        <v>142</v>
      </c>
      <c r="F78" s="245"/>
      <c r="G78" s="66"/>
      <c r="H78" s="142"/>
      <c r="I78" s="142"/>
      <c r="J78" s="236"/>
    </row>
    <row r="79" spans="1:10" ht="15" customHeight="1" thickBot="1">
      <c r="A79" s="235" t="s">
        <v>143</v>
      </c>
      <c r="B79" s="142"/>
      <c r="C79" s="142"/>
      <c r="D79" s="142"/>
      <c r="E79" s="142"/>
      <c r="F79" s="142"/>
      <c r="G79" s="142"/>
      <c r="H79" s="142"/>
      <c r="I79" s="142"/>
      <c r="J79" s="236"/>
    </row>
    <row r="80" spans="1:10" ht="12.75">
      <c r="A80" s="241"/>
      <c r="B80" s="788"/>
      <c r="C80" s="789"/>
      <c r="D80" s="789"/>
      <c r="E80" s="789"/>
      <c r="F80" s="789"/>
      <c r="G80" s="789"/>
      <c r="H80" s="789"/>
      <c r="I80" s="790"/>
      <c r="J80" s="236"/>
    </row>
    <row r="81" spans="1:10" ht="12.75">
      <c r="A81" s="241"/>
      <c r="B81" s="791"/>
      <c r="C81" s="792"/>
      <c r="D81" s="792"/>
      <c r="E81" s="792"/>
      <c r="F81" s="792"/>
      <c r="G81" s="792"/>
      <c r="H81" s="792"/>
      <c r="I81" s="793"/>
      <c r="J81" s="236"/>
    </row>
    <row r="82" spans="1:10" ht="13.5" thickBot="1">
      <c r="A82" s="241"/>
      <c r="B82" s="794"/>
      <c r="C82" s="795"/>
      <c r="D82" s="795"/>
      <c r="E82" s="795"/>
      <c r="F82" s="795"/>
      <c r="G82" s="795"/>
      <c r="H82" s="795"/>
      <c r="I82" s="796"/>
      <c r="J82" s="236"/>
    </row>
    <row r="83" spans="1:10" ht="6" customHeight="1" thickBot="1">
      <c r="A83" s="246"/>
      <c r="B83" s="247"/>
      <c r="C83" s="247"/>
      <c r="D83" s="247"/>
      <c r="E83" s="247"/>
      <c r="F83" s="247"/>
      <c r="G83" s="247"/>
      <c r="H83" s="247"/>
      <c r="I83" s="247"/>
      <c r="J83" s="202"/>
    </row>
    <row r="84" spans="1:10" ht="4.5" customHeight="1" thickBot="1">
      <c r="A84" s="242"/>
      <c r="B84" s="243"/>
      <c r="C84" s="243"/>
      <c r="D84" s="243"/>
      <c r="E84" s="243"/>
      <c r="F84" s="243"/>
      <c r="G84" s="243"/>
      <c r="H84" s="243"/>
      <c r="I84" s="243"/>
      <c r="J84" s="244"/>
    </row>
    <row r="85" spans="1:13" ht="12" customHeight="1">
      <c r="A85" s="524" t="s">
        <v>144</v>
      </c>
      <c r="B85" s="525"/>
      <c r="C85" s="525"/>
      <c r="D85" s="525"/>
      <c r="E85" s="525"/>
      <c r="F85" s="525"/>
      <c r="G85" s="525"/>
      <c r="H85" s="525"/>
      <c r="I85" s="525"/>
      <c r="J85" s="526"/>
      <c r="K85" s="405" t="s">
        <v>145</v>
      </c>
      <c r="L85" s="91">
        <v>1</v>
      </c>
      <c r="M85" s="91">
        <v>1</v>
      </c>
    </row>
    <row r="86" spans="1:13" ht="15" customHeight="1">
      <c r="A86" s="235" t="s">
        <v>125</v>
      </c>
      <c r="B86" s="142"/>
      <c r="C86" s="142"/>
      <c r="D86" s="56" t="s">
        <v>379</v>
      </c>
      <c r="E86" s="56"/>
      <c r="F86" s="56"/>
      <c r="G86" s="56"/>
      <c r="H86" s="56"/>
      <c r="I86" s="56"/>
      <c r="J86" s="236"/>
      <c r="K86" s="405" t="s">
        <v>146</v>
      </c>
      <c r="L86" s="91">
        <v>0</v>
      </c>
      <c r="M86" s="91">
        <v>0</v>
      </c>
    </row>
    <row r="87" spans="1:13" ht="15" customHeight="1">
      <c r="A87" s="235" t="s">
        <v>126</v>
      </c>
      <c r="B87" s="142"/>
      <c r="C87" s="142"/>
      <c r="D87" s="57" t="s">
        <v>380</v>
      </c>
      <c r="E87" s="57"/>
      <c r="F87" s="57"/>
      <c r="G87" s="57"/>
      <c r="H87" s="57"/>
      <c r="I87" s="57"/>
      <c r="J87" s="236"/>
      <c r="K87" s="405" t="s">
        <v>147</v>
      </c>
      <c r="L87" s="91">
        <v>1</v>
      </c>
      <c r="M87" s="91">
        <v>1</v>
      </c>
    </row>
    <row r="88" spans="1:13" ht="15" customHeight="1">
      <c r="A88" s="237" t="s">
        <v>148</v>
      </c>
      <c r="B88" s="142"/>
      <c r="C88" s="142"/>
      <c r="D88" s="142"/>
      <c r="E88" s="58" t="s">
        <v>381</v>
      </c>
      <c r="F88" s="142"/>
      <c r="G88" s="142"/>
      <c r="H88" s="142"/>
      <c r="I88" s="142"/>
      <c r="J88" s="236"/>
      <c r="K88" s="405" t="s">
        <v>149</v>
      </c>
      <c r="L88" s="91">
        <v>0</v>
      </c>
      <c r="M88" s="91">
        <v>0</v>
      </c>
    </row>
    <row r="89" spans="1:13" ht="15" customHeight="1">
      <c r="A89" s="235" t="s">
        <v>150</v>
      </c>
      <c r="B89" s="142"/>
      <c r="C89" s="142"/>
      <c r="D89" s="142"/>
      <c r="E89" s="64"/>
      <c r="F89" s="142"/>
      <c r="G89" s="142"/>
      <c r="H89" s="142"/>
      <c r="I89" s="142"/>
      <c r="J89" s="236"/>
      <c r="K89" s="405" t="s">
        <v>151</v>
      </c>
      <c r="L89" s="91">
        <v>0</v>
      </c>
      <c r="M89" s="91">
        <v>0</v>
      </c>
    </row>
    <row r="90" spans="1:10" ht="12.75" customHeight="1">
      <c r="A90" s="235" t="s">
        <v>152</v>
      </c>
      <c r="B90" s="245"/>
      <c r="C90" s="245"/>
      <c r="D90" s="245"/>
      <c r="E90" s="245"/>
      <c r="F90" s="245"/>
      <c r="G90" s="66"/>
      <c r="H90" s="142"/>
      <c r="I90" s="142"/>
      <c r="J90" s="236"/>
    </row>
    <row r="91" spans="1:10" ht="12.75" customHeight="1">
      <c r="A91" s="235" t="s">
        <v>153</v>
      </c>
      <c r="B91" s="245"/>
      <c r="C91" s="245"/>
      <c r="D91" s="245"/>
      <c r="E91" s="65"/>
      <c r="F91" s="245"/>
      <c r="G91" s="66"/>
      <c r="H91" s="142"/>
      <c r="I91" s="142"/>
      <c r="J91" s="236"/>
    </row>
    <row r="92" spans="1:10" ht="15" customHeight="1" thickBot="1">
      <c r="A92" s="235" t="s">
        <v>143</v>
      </c>
      <c r="B92" s="142"/>
      <c r="C92" s="142"/>
      <c r="D92" s="142"/>
      <c r="E92" s="142"/>
      <c r="F92" s="142"/>
      <c r="G92" s="142"/>
      <c r="H92" s="142"/>
      <c r="I92" s="142"/>
      <c r="J92" s="236"/>
    </row>
    <row r="93" spans="1:10" ht="12.75">
      <c r="A93" s="241"/>
      <c r="B93" s="788"/>
      <c r="C93" s="789"/>
      <c r="D93" s="789"/>
      <c r="E93" s="789"/>
      <c r="F93" s="789"/>
      <c r="G93" s="789"/>
      <c r="H93" s="789"/>
      <c r="I93" s="790"/>
      <c r="J93" s="236"/>
    </row>
    <row r="94" spans="1:10" ht="12.75">
      <c r="A94" s="241"/>
      <c r="B94" s="791"/>
      <c r="C94" s="792"/>
      <c r="D94" s="792"/>
      <c r="E94" s="792"/>
      <c r="F94" s="792"/>
      <c r="G94" s="792"/>
      <c r="H94" s="792"/>
      <c r="I94" s="793"/>
      <c r="J94" s="236"/>
    </row>
    <row r="95" spans="1:10" ht="13.5" thickBot="1">
      <c r="A95" s="241"/>
      <c r="B95" s="794"/>
      <c r="C95" s="795"/>
      <c r="D95" s="795"/>
      <c r="E95" s="795"/>
      <c r="F95" s="795"/>
      <c r="G95" s="795"/>
      <c r="H95" s="795"/>
      <c r="I95" s="796"/>
      <c r="J95" s="236"/>
    </row>
    <row r="96" spans="1:10" ht="6" customHeight="1" thickBot="1">
      <c r="A96" s="246"/>
      <c r="B96" s="247"/>
      <c r="C96" s="247"/>
      <c r="D96" s="247"/>
      <c r="E96" s="247"/>
      <c r="F96" s="247"/>
      <c r="G96" s="247"/>
      <c r="H96" s="247"/>
      <c r="I96" s="247"/>
      <c r="J96" s="202"/>
    </row>
    <row r="97" spans="1:10" ht="12.75">
      <c r="A97" s="524" t="s">
        <v>232</v>
      </c>
      <c r="B97" s="525"/>
      <c r="C97" s="525"/>
      <c r="D97" s="525"/>
      <c r="E97" s="525"/>
      <c r="F97" s="525"/>
      <c r="G97" s="525"/>
      <c r="H97" s="525"/>
      <c r="I97" s="525"/>
      <c r="J97" s="526"/>
    </row>
    <row r="98" spans="1:10" ht="15" customHeight="1">
      <c r="A98" s="235" t="s">
        <v>125</v>
      </c>
      <c r="B98" s="142"/>
      <c r="C98" s="142"/>
      <c r="D98" s="797"/>
      <c r="E98" s="797"/>
      <c r="F98" s="797"/>
      <c r="G98" s="797"/>
      <c r="H98" s="797"/>
      <c r="I98" s="797"/>
      <c r="J98" s="236"/>
    </row>
    <row r="99" spans="1:10" ht="15" customHeight="1">
      <c r="A99" s="235" t="s">
        <v>126</v>
      </c>
      <c r="B99" s="142"/>
      <c r="C99" s="142"/>
      <c r="D99" s="798"/>
      <c r="E99" s="798"/>
      <c r="F99" s="798"/>
      <c r="G99" s="798"/>
      <c r="H99" s="798"/>
      <c r="I99" s="798"/>
      <c r="J99" s="236"/>
    </row>
    <row r="100" spans="1:10" ht="15" customHeight="1">
      <c r="A100" s="237" t="s">
        <v>127</v>
      </c>
      <c r="B100" s="142"/>
      <c r="C100" s="142"/>
      <c r="D100" s="142"/>
      <c r="E100" s="58">
        <v>0</v>
      </c>
      <c r="F100" s="142"/>
      <c r="G100" s="142"/>
      <c r="H100" s="142"/>
      <c r="I100" s="142"/>
      <c r="J100" s="236"/>
    </row>
    <row r="101" spans="1:10" ht="15" customHeight="1">
      <c r="A101" s="237" t="s">
        <v>128</v>
      </c>
      <c r="B101" s="142"/>
      <c r="C101" s="142"/>
      <c r="D101" s="142"/>
      <c r="E101" s="58">
        <v>0</v>
      </c>
      <c r="F101" s="142"/>
      <c r="G101" s="142"/>
      <c r="H101" s="142"/>
      <c r="I101" s="142"/>
      <c r="J101" s="236"/>
    </row>
    <row r="102" spans="1:10" ht="15" customHeight="1">
      <c r="A102" s="235" t="s">
        <v>129</v>
      </c>
      <c r="B102" s="142"/>
      <c r="C102" s="142"/>
      <c r="D102" s="59"/>
      <c r="E102" s="239" t="s">
        <v>130</v>
      </c>
      <c r="F102" s="142"/>
      <c r="G102" s="60"/>
      <c r="H102" s="239" t="s">
        <v>5</v>
      </c>
      <c r="I102" s="60"/>
      <c r="J102" s="236"/>
    </row>
    <row r="103" spans="1:10" ht="15" customHeight="1">
      <c r="A103" s="235" t="s">
        <v>131</v>
      </c>
      <c r="B103" s="142"/>
      <c r="C103" s="142"/>
      <c r="D103" s="61"/>
      <c r="E103" s="239" t="s">
        <v>130</v>
      </c>
      <c r="F103" s="142"/>
      <c r="G103" s="62"/>
      <c r="H103" s="239" t="s">
        <v>5</v>
      </c>
      <c r="I103" s="62"/>
      <c r="J103" s="236"/>
    </row>
    <row r="104" spans="1:10" ht="15" customHeight="1">
      <c r="A104" s="235" t="s">
        <v>132</v>
      </c>
      <c r="B104" s="59"/>
      <c r="C104" s="142" t="s">
        <v>133</v>
      </c>
      <c r="D104" s="142"/>
      <c r="E104" s="239" t="s">
        <v>134</v>
      </c>
      <c r="F104" s="142"/>
      <c r="G104" s="63"/>
      <c r="H104" s="142"/>
      <c r="I104" s="142"/>
      <c r="J104" s="236"/>
    </row>
    <row r="105" spans="1:10" ht="15" customHeight="1">
      <c r="A105" s="235" t="s">
        <v>135</v>
      </c>
      <c r="B105" s="142"/>
      <c r="C105" s="142"/>
      <c r="D105" s="59"/>
      <c r="E105" s="142"/>
      <c r="F105" s="142"/>
      <c r="G105" s="142"/>
      <c r="H105" s="142"/>
      <c r="I105" s="142"/>
      <c r="J105" s="236"/>
    </row>
    <row r="106" spans="1:10" ht="15" customHeight="1">
      <c r="A106" s="235" t="s">
        <v>136</v>
      </c>
      <c r="B106" s="142"/>
      <c r="C106" s="142"/>
      <c r="D106" s="797"/>
      <c r="E106" s="797"/>
      <c r="F106" s="797"/>
      <c r="G106" s="797"/>
      <c r="H106" s="797"/>
      <c r="I106" s="797"/>
      <c r="J106" s="236"/>
    </row>
    <row r="107" spans="1:10" ht="15" customHeight="1">
      <c r="A107" s="235" t="s">
        <v>137</v>
      </c>
      <c r="B107" s="142"/>
      <c r="C107" s="142"/>
      <c r="D107" s="798"/>
      <c r="E107" s="798"/>
      <c r="F107" s="798"/>
      <c r="G107" s="798"/>
      <c r="H107" s="798"/>
      <c r="I107" s="798"/>
      <c r="J107" s="236"/>
    </row>
    <row r="108" spans="1:10" ht="15" customHeight="1">
      <c r="A108" s="237" t="s">
        <v>138</v>
      </c>
      <c r="B108" s="142"/>
      <c r="C108" s="142"/>
      <c r="D108" s="58">
        <v>0</v>
      </c>
      <c r="E108" s="240" t="s">
        <v>139</v>
      </c>
      <c r="F108" s="142"/>
      <c r="G108" s="62"/>
      <c r="H108" s="239" t="s">
        <v>5</v>
      </c>
      <c r="I108" s="62"/>
      <c r="J108" s="236"/>
    </row>
    <row r="109" spans="1:10" ht="25.5" customHeight="1">
      <c r="A109" s="799" t="s">
        <v>140</v>
      </c>
      <c r="B109" s="800"/>
      <c r="C109" s="800"/>
      <c r="D109" s="800"/>
      <c r="E109" s="800"/>
      <c r="F109" s="800"/>
      <c r="G109" s="66" t="s">
        <v>141</v>
      </c>
      <c r="H109" s="142"/>
      <c r="I109" s="142" t="s">
        <v>142</v>
      </c>
      <c r="J109" s="236"/>
    </row>
    <row r="110" spans="1:10" ht="15" customHeight="1">
      <c r="A110" s="235" t="s">
        <v>143</v>
      </c>
      <c r="B110" s="142"/>
      <c r="C110" s="142"/>
      <c r="D110" s="142"/>
      <c r="E110" s="142"/>
      <c r="F110" s="142"/>
      <c r="G110" s="142"/>
      <c r="H110" s="142"/>
      <c r="I110" s="142"/>
      <c r="J110" s="236"/>
    </row>
    <row r="111" spans="1:10" ht="4.5" customHeight="1" thickBot="1">
      <c r="A111" s="241"/>
      <c r="B111" s="142"/>
      <c r="C111" s="142"/>
      <c r="D111" s="142"/>
      <c r="E111" s="142"/>
      <c r="F111" s="142"/>
      <c r="G111" s="142"/>
      <c r="H111" s="142"/>
      <c r="I111" s="142"/>
      <c r="J111" s="236"/>
    </row>
    <row r="112" spans="1:10" ht="12.75">
      <c r="A112" s="241"/>
      <c r="B112" s="788"/>
      <c r="C112" s="789"/>
      <c r="D112" s="789"/>
      <c r="E112" s="789"/>
      <c r="F112" s="789"/>
      <c r="G112" s="789"/>
      <c r="H112" s="789"/>
      <c r="I112" s="790"/>
      <c r="J112" s="236"/>
    </row>
    <row r="113" spans="1:10" ht="12.75">
      <c r="A113" s="241"/>
      <c r="B113" s="791"/>
      <c r="C113" s="792"/>
      <c r="D113" s="792"/>
      <c r="E113" s="792"/>
      <c r="F113" s="792"/>
      <c r="G113" s="792"/>
      <c r="H113" s="792"/>
      <c r="I113" s="793"/>
      <c r="J113" s="236"/>
    </row>
    <row r="114" spans="1:10" ht="13.5" thickBot="1">
      <c r="A114" s="241"/>
      <c r="B114" s="794"/>
      <c r="C114" s="795"/>
      <c r="D114" s="795"/>
      <c r="E114" s="795"/>
      <c r="F114" s="795"/>
      <c r="G114" s="795"/>
      <c r="H114" s="795"/>
      <c r="I114" s="796"/>
      <c r="J114" s="236"/>
    </row>
    <row r="115" spans="1:10" ht="4.5" customHeight="1" thickBot="1">
      <c r="A115" s="242"/>
      <c r="B115" s="243"/>
      <c r="C115" s="243"/>
      <c r="D115" s="243"/>
      <c r="E115" s="243"/>
      <c r="F115" s="243"/>
      <c r="G115" s="243"/>
      <c r="H115" s="243"/>
      <c r="I115" s="243"/>
      <c r="J115" s="244"/>
    </row>
    <row r="116" spans="1:13" ht="12" customHeight="1">
      <c r="A116" s="524" t="s">
        <v>144</v>
      </c>
      <c r="B116" s="525"/>
      <c r="C116" s="525"/>
      <c r="D116" s="525"/>
      <c r="E116" s="525"/>
      <c r="F116" s="525"/>
      <c r="G116" s="525"/>
      <c r="H116" s="525"/>
      <c r="I116" s="525"/>
      <c r="J116" s="526"/>
      <c r="K116" s="405" t="s">
        <v>145</v>
      </c>
      <c r="L116" s="91">
        <v>1</v>
      </c>
      <c r="M116" s="91">
        <v>1</v>
      </c>
    </row>
    <row r="117" spans="1:13" ht="15" customHeight="1">
      <c r="A117" s="235" t="s">
        <v>125</v>
      </c>
      <c r="B117" s="142"/>
      <c r="C117" s="142"/>
      <c r="D117" s="56" t="s">
        <v>382</v>
      </c>
      <c r="E117" s="56"/>
      <c r="F117" s="56"/>
      <c r="G117" s="56"/>
      <c r="H117" s="56"/>
      <c r="I117" s="56"/>
      <c r="J117" s="236"/>
      <c r="K117" s="405" t="s">
        <v>146</v>
      </c>
      <c r="L117" s="91">
        <v>0</v>
      </c>
      <c r="M117" s="91">
        <v>0</v>
      </c>
    </row>
    <row r="118" spans="1:13" ht="15" customHeight="1">
      <c r="A118" s="235" t="s">
        <v>126</v>
      </c>
      <c r="B118" s="142"/>
      <c r="C118" s="142"/>
      <c r="D118" s="57" t="s">
        <v>383</v>
      </c>
      <c r="E118" s="57"/>
      <c r="F118" s="57"/>
      <c r="G118" s="57"/>
      <c r="H118" s="57"/>
      <c r="I118" s="57"/>
      <c r="J118" s="236"/>
      <c r="K118" s="405" t="s">
        <v>147</v>
      </c>
      <c r="L118" s="91">
        <v>1</v>
      </c>
      <c r="M118" s="91">
        <v>1</v>
      </c>
    </row>
    <row r="119" spans="1:13" ht="15" customHeight="1">
      <c r="A119" s="237" t="s">
        <v>148</v>
      </c>
      <c r="B119" s="142"/>
      <c r="C119" s="142"/>
      <c r="D119" s="142"/>
      <c r="E119" s="58" t="s">
        <v>381</v>
      </c>
      <c r="F119" s="142"/>
      <c r="G119" s="142"/>
      <c r="H119" s="142"/>
      <c r="I119" s="142"/>
      <c r="J119" s="236"/>
      <c r="K119" s="405" t="s">
        <v>149</v>
      </c>
      <c r="L119" s="91">
        <v>0</v>
      </c>
      <c r="M119" s="91">
        <v>0</v>
      </c>
    </row>
    <row r="120" spans="1:13" ht="15" customHeight="1">
      <c r="A120" s="235" t="s">
        <v>150</v>
      </c>
      <c r="B120" s="142"/>
      <c r="C120" s="142"/>
      <c r="D120" s="142"/>
      <c r="E120" s="64"/>
      <c r="F120" s="142"/>
      <c r="G120" s="142"/>
      <c r="H120" s="142"/>
      <c r="I120" s="142"/>
      <c r="J120" s="236"/>
      <c r="K120" s="405" t="s">
        <v>151</v>
      </c>
      <c r="L120" s="91">
        <v>0</v>
      </c>
      <c r="M120" s="91">
        <v>0</v>
      </c>
    </row>
    <row r="121" spans="1:10" ht="12.75" customHeight="1">
      <c r="A121" s="235" t="s">
        <v>152</v>
      </c>
      <c r="B121" s="245"/>
      <c r="C121" s="245"/>
      <c r="D121" s="245"/>
      <c r="E121" s="245"/>
      <c r="F121" s="245"/>
      <c r="G121" s="66"/>
      <c r="H121" s="142"/>
      <c r="I121" s="142"/>
      <c r="J121" s="236"/>
    </row>
    <row r="122" spans="1:10" ht="12.75" customHeight="1">
      <c r="A122" s="235" t="s">
        <v>153</v>
      </c>
      <c r="B122" s="245"/>
      <c r="C122" s="245"/>
      <c r="D122" s="245"/>
      <c r="E122" s="65"/>
      <c r="F122" s="245"/>
      <c r="G122" s="66"/>
      <c r="H122" s="142"/>
      <c r="I122" s="142"/>
      <c r="J122" s="236"/>
    </row>
    <row r="123" spans="1:10" ht="15" customHeight="1" thickBot="1">
      <c r="A123" s="235" t="s">
        <v>143</v>
      </c>
      <c r="B123" s="142"/>
      <c r="C123" s="142"/>
      <c r="D123" s="142"/>
      <c r="E123" s="142"/>
      <c r="F123" s="142"/>
      <c r="G123" s="142"/>
      <c r="H123" s="142"/>
      <c r="I123" s="142"/>
      <c r="J123" s="236"/>
    </row>
    <row r="124" spans="1:10" ht="12.75">
      <c r="A124" s="241"/>
      <c r="B124" s="788"/>
      <c r="C124" s="789"/>
      <c r="D124" s="789"/>
      <c r="E124" s="789"/>
      <c r="F124" s="789"/>
      <c r="G124" s="789"/>
      <c r="H124" s="789"/>
      <c r="I124" s="790"/>
      <c r="J124" s="236"/>
    </row>
    <row r="125" spans="1:10" ht="12.75">
      <c r="A125" s="241"/>
      <c r="B125" s="791"/>
      <c r="C125" s="792"/>
      <c r="D125" s="792"/>
      <c r="E125" s="792"/>
      <c r="F125" s="792"/>
      <c r="G125" s="792"/>
      <c r="H125" s="792"/>
      <c r="I125" s="793"/>
      <c r="J125" s="236"/>
    </row>
    <row r="126" spans="1:10" ht="13.5" thickBot="1">
      <c r="A126" s="241"/>
      <c r="B126" s="794"/>
      <c r="C126" s="795"/>
      <c r="D126" s="795"/>
      <c r="E126" s="795"/>
      <c r="F126" s="795"/>
      <c r="G126" s="795"/>
      <c r="H126" s="795"/>
      <c r="I126" s="796"/>
      <c r="J126" s="236"/>
    </row>
    <row r="127" spans="1:10" ht="6" customHeight="1" thickBot="1">
      <c r="A127" s="246"/>
      <c r="B127" s="247"/>
      <c r="C127" s="247"/>
      <c r="D127" s="247"/>
      <c r="E127" s="247"/>
      <c r="F127" s="247"/>
      <c r="G127" s="247"/>
      <c r="H127" s="247"/>
      <c r="I127" s="247"/>
      <c r="J127" s="202"/>
    </row>
    <row r="128" spans="1:10" ht="4.5" customHeight="1" thickBot="1">
      <c r="A128" s="242"/>
      <c r="B128" s="243"/>
      <c r="C128" s="243"/>
      <c r="D128" s="243"/>
      <c r="E128" s="243"/>
      <c r="F128" s="243"/>
      <c r="G128" s="243"/>
      <c r="H128" s="243"/>
      <c r="I128" s="243"/>
      <c r="J128" s="244"/>
    </row>
    <row r="129" spans="1:13" ht="12" customHeight="1">
      <c r="A129" s="524" t="s">
        <v>144</v>
      </c>
      <c r="B129" s="525"/>
      <c r="C129" s="525"/>
      <c r="D129" s="525"/>
      <c r="E129" s="525"/>
      <c r="F129" s="525"/>
      <c r="G129" s="525"/>
      <c r="H129" s="525"/>
      <c r="I129" s="525"/>
      <c r="J129" s="526"/>
      <c r="K129" s="405" t="s">
        <v>145</v>
      </c>
      <c r="L129" s="91">
        <v>1</v>
      </c>
      <c r="M129" s="91">
        <v>1</v>
      </c>
    </row>
    <row r="130" spans="1:13" ht="15" customHeight="1">
      <c r="A130" s="235" t="s">
        <v>125</v>
      </c>
      <c r="B130" s="142"/>
      <c r="C130" s="142"/>
      <c r="D130" s="56"/>
      <c r="E130" s="56"/>
      <c r="F130" s="56"/>
      <c r="G130" s="56"/>
      <c r="H130" s="56"/>
      <c r="I130" s="56"/>
      <c r="J130" s="236"/>
      <c r="K130" s="405" t="s">
        <v>146</v>
      </c>
      <c r="L130" s="91">
        <v>0</v>
      </c>
      <c r="M130" s="91">
        <v>0</v>
      </c>
    </row>
    <row r="131" spans="1:13" ht="15" customHeight="1">
      <c r="A131" s="235" t="s">
        <v>126</v>
      </c>
      <c r="B131" s="142"/>
      <c r="C131" s="142"/>
      <c r="D131" s="57"/>
      <c r="E131" s="57"/>
      <c r="F131" s="57"/>
      <c r="G131" s="57"/>
      <c r="H131" s="57"/>
      <c r="I131" s="57"/>
      <c r="J131" s="236"/>
      <c r="K131" s="405" t="s">
        <v>147</v>
      </c>
      <c r="L131" s="91">
        <v>1</v>
      </c>
      <c r="M131" s="91">
        <v>1</v>
      </c>
    </row>
    <row r="132" spans="1:13" ht="15" customHeight="1">
      <c r="A132" s="237" t="s">
        <v>148</v>
      </c>
      <c r="B132" s="142"/>
      <c r="C132" s="142"/>
      <c r="D132" s="142"/>
      <c r="E132" s="58">
        <v>0</v>
      </c>
      <c r="F132" s="142"/>
      <c r="G132" s="142"/>
      <c r="H132" s="142"/>
      <c r="I132" s="142"/>
      <c r="J132" s="236"/>
      <c r="K132" s="405" t="s">
        <v>149</v>
      </c>
      <c r="L132" s="91">
        <v>0</v>
      </c>
      <c r="M132" s="91">
        <v>0</v>
      </c>
    </row>
    <row r="133" spans="1:13" ht="15" customHeight="1">
      <c r="A133" s="235" t="s">
        <v>150</v>
      </c>
      <c r="B133" s="142"/>
      <c r="C133" s="142"/>
      <c r="D133" s="142"/>
      <c r="E133" s="64"/>
      <c r="F133" s="142"/>
      <c r="G133" s="142"/>
      <c r="H133" s="142"/>
      <c r="I133" s="142"/>
      <c r="J133" s="236"/>
      <c r="K133" s="405" t="s">
        <v>151</v>
      </c>
      <c r="L133" s="91">
        <v>0</v>
      </c>
      <c r="M133" s="91">
        <v>0</v>
      </c>
    </row>
    <row r="134" spans="1:10" ht="12.75" customHeight="1">
      <c r="A134" s="235" t="s">
        <v>152</v>
      </c>
      <c r="B134" s="245"/>
      <c r="C134" s="245"/>
      <c r="D134" s="245"/>
      <c r="E134" s="245"/>
      <c r="F134" s="245"/>
      <c r="G134" s="66"/>
      <c r="H134" s="142"/>
      <c r="I134" s="142"/>
      <c r="J134" s="236"/>
    </row>
    <row r="135" spans="1:10" ht="12.75" customHeight="1">
      <c r="A135" s="235" t="s">
        <v>153</v>
      </c>
      <c r="B135" s="245"/>
      <c r="C135" s="245"/>
      <c r="D135" s="245"/>
      <c r="E135" s="65"/>
      <c r="F135" s="245"/>
      <c r="G135" s="66"/>
      <c r="H135" s="142"/>
      <c r="I135" s="142"/>
      <c r="J135" s="236"/>
    </row>
    <row r="136" spans="1:10" ht="15" customHeight="1" thickBot="1">
      <c r="A136" s="235" t="s">
        <v>143</v>
      </c>
      <c r="B136" s="142"/>
      <c r="C136" s="142"/>
      <c r="D136" s="142"/>
      <c r="E136" s="142"/>
      <c r="F136" s="142"/>
      <c r="G136" s="142"/>
      <c r="H136" s="142"/>
      <c r="I136" s="142"/>
      <c r="J136" s="236"/>
    </row>
    <row r="137" spans="1:10" ht="12.75">
      <c r="A137" s="241"/>
      <c r="B137" s="788"/>
      <c r="C137" s="789"/>
      <c r="D137" s="789"/>
      <c r="E137" s="789"/>
      <c r="F137" s="789"/>
      <c r="G137" s="789"/>
      <c r="H137" s="789"/>
      <c r="I137" s="790"/>
      <c r="J137" s="236"/>
    </row>
    <row r="138" spans="1:10" ht="12.75">
      <c r="A138" s="241"/>
      <c r="B138" s="791"/>
      <c r="C138" s="792"/>
      <c r="D138" s="792"/>
      <c r="E138" s="792"/>
      <c r="F138" s="792"/>
      <c r="G138" s="792"/>
      <c r="H138" s="792"/>
      <c r="I138" s="793"/>
      <c r="J138" s="236"/>
    </row>
    <row r="139" spans="1:10" ht="13.5" thickBot="1">
      <c r="A139" s="241"/>
      <c r="B139" s="794"/>
      <c r="C139" s="795"/>
      <c r="D139" s="795"/>
      <c r="E139" s="795"/>
      <c r="F139" s="795"/>
      <c r="G139" s="795"/>
      <c r="H139" s="795"/>
      <c r="I139" s="796"/>
      <c r="J139" s="236"/>
    </row>
    <row r="140" spans="1:10" ht="6" customHeight="1" thickBot="1">
      <c r="A140" s="246"/>
      <c r="B140" s="247"/>
      <c r="C140" s="247"/>
      <c r="D140" s="247"/>
      <c r="E140" s="247"/>
      <c r="F140" s="247"/>
      <c r="G140" s="247"/>
      <c r="H140" s="247"/>
      <c r="I140" s="247"/>
      <c r="J140" s="202"/>
    </row>
    <row r="141" spans="1:10" ht="12.75">
      <c r="A141" s="524" t="s">
        <v>231</v>
      </c>
      <c r="B141" s="525"/>
      <c r="C141" s="525"/>
      <c r="D141" s="525"/>
      <c r="E141" s="525"/>
      <c r="F141" s="525"/>
      <c r="G141" s="525"/>
      <c r="H141" s="525"/>
      <c r="I141" s="525"/>
      <c r="J141" s="526"/>
    </row>
    <row r="142" spans="1:10" ht="15" customHeight="1">
      <c r="A142" s="235" t="s">
        <v>125</v>
      </c>
      <c r="B142" s="142"/>
      <c r="C142" s="142"/>
      <c r="D142" s="797"/>
      <c r="E142" s="797"/>
      <c r="F142" s="797"/>
      <c r="G142" s="797"/>
      <c r="H142" s="797"/>
      <c r="I142" s="797"/>
      <c r="J142" s="236"/>
    </row>
    <row r="143" spans="1:10" ht="15" customHeight="1">
      <c r="A143" s="235" t="s">
        <v>126</v>
      </c>
      <c r="B143" s="142"/>
      <c r="C143" s="142"/>
      <c r="D143" s="798"/>
      <c r="E143" s="798"/>
      <c r="F143" s="798"/>
      <c r="G143" s="798"/>
      <c r="H143" s="798"/>
      <c r="I143" s="798"/>
      <c r="J143" s="236"/>
    </row>
    <row r="144" spans="1:10" ht="15" customHeight="1">
      <c r="A144" s="237" t="s">
        <v>127</v>
      </c>
      <c r="B144" s="142"/>
      <c r="C144" s="142"/>
      <c r="D144" s="142"/>
      <c r="E144" s="58">
        <v>0</v>
      </c>
      <c r="F144" s="142"/>
      <c r="G144" s="142"/>
      <c r="H144" s="142"/>
      <c r="I144" s="142"/>
      <c r="J144" s="236"/>
    </row>
    <row r="145" spans="1:10" ht="15" customHeight="1">
      <c r="A145" s="237" t="s">
        <v>128</v>
      </c>
      <c r="B145" s="142"/>
      <c r="C145" s="142"/>
      <c r="D145" s="142"/>
      <c r="E145" s="58">
        <v>0</v>
      </c>
      <c r="F145" s="142"/>
      <c r="G145" s="142"/>
      <c r="H145" s="142"/>
      <c r="I145" s="142"/>
      <c r="J145" s="236"/>
    </row>
    <row r="146" spans="1:10" ht="15" customHeight="1">
      <c r="A146" s="235" t="s">
        <v>129</v>
      </c>
      <c r="B146" s="142"/>
      <c r="C146" s="142"/>
      <c r="D146" s="59"/>
      <c r="E146" s="239" t="s">
        <v>130</v>
      </c>
      <c r="F146" s="142"/>
      <c r="G146" s="60"/>
      <c r="H146" s="239" t="s">
        <v>5</v>
      </c>
      <c r="I146" s="60"/>
      <c r="J146" s="236"/>
    </row>
    <row r="147" spans="1:10" ht="15" customHeight="1">
      <c r="A147" s="235" t="s">
        <v>131</v>
      </c>
      <c r="B147" s="142"/>
      <c r="C147" s="142"/>
      <c r="D147" s="61"/>
      <c r="E147" s="239" t="s">
        <v>130</v>
      </c>
      <c r="F147" s="142"/>
      <c r="G147" s="62"/>
      <c r="H147" s="239" t="s">
        <v>5</v>
      </c>
      <c r="I147" s="62"/>
      <c r="J147" s="236"/>
    </row>
    <row r="148" spans="1:10" ht="15" customHeight="1">
      <c r="A148" s="235" t="s">
        <v>132</v>
      </c>
      <c r="B148" s="59"/>
      <c r="C148" s="142" t="s">
        <v>133</v>
      </c>
      <c r="D148" s="142"/>
      <c r="E148" s="239" t="s">
        <v>134</v>
      </c>
      <c r="F148" s="142"/>
      <c r="G148" s="63"/>
      <c r="H148" s="142"/>
      <c r="I148" s="142"/>
      <c r="J148" s="236"/>
    </row>
    <row r="149" spans="1:10" ht="15" customHeight="1">
      <c r="A149" s="235" t="s">
        <v>135</v>
      </c>
      <c r="B149" s="142"/>
      <c r="C149" s="142"/>
      <c r="D149" s="59"/>
      <c r="E149" s="142"/>
      <c r="F149" s="142"/>
      <c r="G149" s="142"/>
      <c r="H149" s="142"/>
      <c r="I149" s="142"/>
      <c r="J149" s="236"/>
    </row>
    <row r="150" spans="1:10" ht="15" customHeight="1">
      <c r="A150" s="235" t="s">
        <v>136</v>
      </c>
      <c r="B150" s="142"/>
      <c r="C150" s="142"/>
      <c r="D150" s="797"/>
      <c r="E150" s="797"/>
      <c r="F150" s="797"/>
      <c r="G150" s="797"/>
      <c r="H150" s="797"/>
      <c r="I150" s="797"/>
      <c r="J150" s="236"/>
    </row>
    <row r="151" spans="1:10" ht="15" customHeight="1">
      <c r="A151" s="235" t="s">
        <v>137</v>
      </c>
      <c r="B151" s="142"/>
      <c r="C151" s="142"/>
      <c r="D151" s="798"/>
      <c r="E151" s="798"/>
      <c r="F151" s="798"/>
      <c r="G151" s="798"/>
      <c r="H151" s="798"/>
      <c r="I151" s="798"/>
      <c r="J151" s="236"/>
    </row>
    <row r="152" spans="1:10" ht="15" customHeight="1">
      <c r="A152" s="237" t="s">
        <v>138</v>
      </c>
      <c r="B152" s="142"/>
      <c r="C152" s="142"/>
      <c r="D152" s="58">
        <v>0</v>
      </c>
      <c r="E152" s="240" t="s">
        <v>139</v>
      </c>
      <c r="F152" s="142"/>
      <c r="G152" s="62"/>
      <c r="H152" s="239" t="s">
        <v>5</v>
      </c>
      <c r="I152" s="62"/>
      <c r="J152" s="236"/>
    </row>
    <row r="153" spans="1:10" ht="25.5" customHeight="1">
      <c r="A153" s="799" t="s">
        <v>140</v>
      </c>
      <c r="B153" s="800"/>
      <c r="C153" s="800"/>
      <c r="D153" s="800"/>
      <c r="E153" s="800"/>
      <c r="F153" s="800"/>
      <c r="G153" s="66" t="s">
        <v>141</v>
      </c>
      <c r="H153" s="142"/>
      <c r="I153" s="142" t="s">
        <v>142</v>
      </c>
      <c r="J153" s="236"/>
    </row>
    <row r="154" spans="1:10" ht="15" customHeight="1">
      <c r="A154" s="235" t="s">
        <v>143</v>
      </c>
      <c r="B154" s="142"/>
      <c r="C154" s="142"/>
      <c r="D154" s="142"/>
      <c r="E154" s="142"/>
      <c r="F154" s="142"/>
      <c r="G154" s="142"/>
      <c r="H154" s="142"/>
      <c r="I154" s="142"/>
      <c r="J154" s="236"/>
    </row>
    <row r="155" spans="1:10" ht="4.5" customHeight="1" thickBot="1">
      <c r="A155" s="241"/>
      <c r="B155" s="142"/>
      <c r="C155" s="142"/>
      <c r="D155" s="142"/>
      <c r="E155" s="142"/>
      <c r="F155" s="142"/>
      <c r="G155" s="142"/>
      <c r="H155" s="142"/>
      <c r="I155" s="142"/>
      <c r="J155" s="236"/>
    </row>
    <row r="156" spans="1:10" ht="12.75">
      <c r="A156" s="241"/>
      <c r="B156" s="788"/>
      <c r="C156" s="789"/>
      <c r="D156" s="789"/>
      <c r="E156" s="789"/>
      <c r="F156" s="789"/>
      <c r="G156" s="789"/>
      <c r="H156" s="789"/>
      <c r="I156" s="790"/>
      <c r="J156" s="236"/>
    </row>
    <row r="157" spans="1:10" ht="12.75">
      <c r="A157" s="241"/>
      <c r="B157" s="791"/>
      <c r="C157" s="792"/>
      <c r="D157" s="792"/>
      <c r="E157" s="792"/>
      <c r="F157" s="792"/>
      <c r="G157" s="792"/>
      <c r="H157" s="792"/>
      <c r="I157" s="793"/>
      <c r="J157" s="236"/>
    </row>
    <row r="158" spans="1:10" ht="13.5" thickBot="1">
      <c r="A158" s="241"/>
      <c r="B158" s="794"/>
      <c r="C158" s="795"/>
      <c r="D158" s="795"/>
      <c r="E158" s="795"/>
      <c r="F158" s="795"/>
      <c r="G158" s="795"/>
      <c r="H158" s="795"/>
      <c r="I158" s="796"/>
      <c r="J158" s="236"/>
    </row>
    <row r="159" spans="1:10" ht="4.5" customHeight="1" thickBot="1">
      <c r="A159" s="242"/>
      <c r="B159" s="243"/>
      <c r="C159" s="243"/>
      <c r="D159" s="243"/>
      <c r="E159" s="243"/>
      <c r="F159" s="243"/>
      <c r="G159" s="243"/>
      <c r="H159" s="243"/>
      <c r="I159" s="243"/>
      <c r="J159" s="244"/>
    </row>
    <row r="160" spans="1:13" ht="12" customHeight="1">
      <c r="A160" s="524" t="s">
        <v>144</v>
      </c>
      <c r="B160" s="525"/>
      <c r="C160" s="525"/>
      <c r="D160" s="525"/>
      <c r="E160" s="525"/>
      <c r="F160" s="525"/>
      <c r="G160" s="525"/>
      <c r="H160" s="525"/>
      <c r="I160" s="525"/>
      <c r="J160" s="526"/>
      <c r="K160" s="405" t="s">
        <v>145</v>
      </c>
      <c r="L160" s="91">
        <v>1</v>
      </c>
      <c r="M160" s="91">
        <v>1</v>
      </c>
    </row>
    <row r="161" spans="1:13" ht="15" customHeight="1">
      <c r="A161" s="235" t="s">
        <v>125</v>
      </c>
      <c r="B161" s="142"/>
      <c r="C161" s="142"/>
      <c r="D161" s="56"/>
      <c r="E161" s="56"/>
      <c r="F161" s="56"/>
      <c r="G161" s="56"/>
      <c r="H161" s="56"/>
      <c r="I161" s="56"/>
      <c r="J161" s="236"/>
      <c r="K161" s="405" t="s">
        <v>146</v>
      </c>
      <c r="L161" s="91">
        <v>0</v>
      </c>
      <c r="M161" s="91">
        <v>0</v>
      </c>
    </row>
    <row r="162" spans="1:13" ht="15" customHeight="1">
      <c r="A162" s="235" t="s">
        <v>126</v>
      </c>
      <c r="B162" s="142"/>
      <c r="C162" s="142"/>
      <c r="D162" s="57"/>
      <c r="E162" s="57"/>
      <c r="F162" s="57"/>
      <c r="G162" s="57"/>
      <c r="H162" s="57"/>
      <c r="I162" s="57"/>
      <c r="J162" s="236"/>
      <c r="K162" s="405" t="s">
        <v>147</v>
      </c>
      <c r="L162" s="91">
        <v>1</v>
      </c>
      <c r="M162" s="91">
        <v>1</v>
      </c>
    </row>
    <row r="163" spans="1:13" ht="15" customHeight="1">
      <c r="A163" s="237" t="s">
        <v>148</v>
      </c>
      <c r="B163" s="142"/>
      <c r="C163" s="142"/>
      <c r="D163" s="142"/>
      <c r="E163" s="58">
        <v>0</v>
      </c>
      <c r="F163" s="142"/>
      <c r="G163" s="142"/>
      <c r="H163" s="142"/>
      <c r="I163" s="142"/>
      <c r="J163" s="236"/>
      <c r="K163" s="405" t="s">
        <v>149</v>
      </c>
      <c r="L163" s="91">
        <v>0</v>
      </c>
      <c r="M163" s="91">
        <v>0</v>
      </c>
    </row>
    <row r="164" spans="1:13" ht="15" customHeight="1">
      <c r="A164" s="235" t="s">
        <v>150</v>
      </c>
      <c r="B164" s="142"/>
      <c r="C164" s="142"/>
      <c r="D164" s="142"/>
      <c r="E164" s="64"/>
      <c r="F164" s="142"/>
      <c r="G164" s="142"/>
      <c r="H164" s="142"/>
      <c r="I164" s="142"/>
      <c r="J164" s="236"/>
      <c r="K164" s="405" t="s">
        <v>151</v>
      </c>
      <c r="L164" s="91">
        <v>0</v>
      </c>
      <c r="M164" s="91">
        <v>0</v>
      </c>
    </row>
    <row r="165" spans="1:10" ht="12.75" customHeight="1">
      <c r="A165" s="235" t="s">
        <v>152</v>
      </c>
      <c r="B165" s="245"/>
      <c r="C165" s="245"/>
      <c r="D165" s="245"/>
      <c r="E165" s="245"/>
      <c r="F165" s="245"/>
      <c r="G165" s="66"/>
      <c r="H165" s="142"/>
      <c r="I165" s="142"/>
      <c r="J165" s="236"/>
    </row>
    <row r="166" spans="1:10" ht="12.75" customHeight="1">
      <c r="A166" s="235" t="s">
        <v>153</v>
      </c>
      <c r="B166" s="245"/>
      <c r="C166" s="245"/>
      <c r="D166" s="245"/>
      <c r="E166" s="65"/>
      <c r="F166" s="245"/>
      <c r="G166" s="66"/>
      <c r="H166" s="142"/>
      <c r="I166" s="142"/>
      <c r="J166" s="236"/>
    </row>
    <row r="167" spans="1:10" ht="15" customHeight="1" thickBot="1">
      <c r="A167" s="235" t="s">
        <v>143</v>
      </c>
      <c r="B167" s="142"/>
      <c r="C167" s="142"/>
      <c r="D167" s="142"/>
      <c r="E167" s="142"/>
      <c r="F167" s="142"/>
      <c r="G167" s="142"/>
      <c r="H167" s="142"/>
      <c r="I167" s="142"/>
      <c r="J167" s="236"/>
    </row>
    <row r="168" spans="1:10" ht="12.75">
      <c r="A168" s="241"/>
      <c r="B168" s="788"/>
      <c r="C168" s="789"/>
      <c r="D168" s="789"/>
      <c r="E168" s="789"/>
      <c r="F168" s="789"/>
      <c r="G168" s="789"/>
      <c r="H168" s="789"/>
      <c r="I168" s="790"/>
      <c r="J168" s="236"/>
    </row>
    <row r="169" spans="1:10" ht="12.75">
      <c r="A169" s="241"/>
      <c r="B169" s="791"/>
      <c r="C169" s="792"/>
      <c r="D169" s="792"/>
      <c r="E169" s="792"/>
      <c r="F169" s="792"/>
      <c r="G169" s="792"/>
      <c r="H169" s="792"/>
      <c r="I169" s="793"/>
      <c r="J169" s="236"/>
    </row>
    <row r="170" spans="1:10" ht="13.5" thickBot="1">
      <c r="A170" s="241"/>
      <c r="B170" s="794"/>
      <c r="C170" s="795"/>
      <c r="D170" s="795"/>
      <c r="E170" s="795"/>
      <c r="F170" s="795"/>
      <c r="G170" s="795"/>
      <c r="H170" s="795"/>
      <c r="I170" s="796"/>
      <c r="J170" s="236"/>
    </row>
    <row r="171" spans="1:10" ht="6" customHeight="1" thickBot="1">
      <c r="A171" s="246"/>
      <c r="B171" s="247"/>
      <c r="C171" s="247"/>
      <c r="D171" s="247"/>
      <c r="E171" s="247"/>
      <c r="F171" s="247"/>
      <c r="G171" s="247"/>
      <c r="H171" s="247"/>
      <c r="I171" s="247"/>
      <c r="J171" s="202"/>
    </row>
    <row r="172" spans="1:10" ht="4.5" customHeight="1" thickBot="1">
      <c r="A172" s="242"/>
      <c r="B172" s="243"/>
      <c r="C172" s="243"/>
      <c r="D172" s="243"/>
      <c r="E172" s="243"/>
      <c r="F172" s="243"/>
      <c r="G172" s="243"/>
      <c r="H172" s="243"/>
      <c r="I172" s="243"/>
      <c r="J172" s="244"/>
    </row>
    <row r="173" spans="1:13" ht="12" customHeight="1">
      <c r="A173" s="524" t="s">
        <v>144</v>
      </c>
      <c r="B173" s="525"/>
      <c r="C173" s="525"/>
      <c r="D173" s="525"/>
      <c r="E173" s="525"/>
      <c r="F173" s="525"/>
      <c r="G173" s="525"/>
      <c r="H173" s="525"/>
      <c r="I173" s="525"/>
      <c r="J173" s="526"/>
      <c r="K173" s="405" t="s">
        <v>145</v>
      </c>
      <c r="L173" s="91">
        <v>1</v>
      </c>
      <c r="M173" s="91">
        <v>1</v>
      </c>
    </row>
    <row r="174" spans="1:13" ht="15" customHeight="1">
      <c r="A174" s="235" t="s">
        <v>125</v>
      </c>
      <c r="B174" s="142"/>
      <c r="C174" s="142"/>
      <c r="D174" s="56"/>
      <c r="E174" s="56"/>
      <c r="F174" s="56"/>
      <c r="G174" s="56"/>
      <c r="H174" s="56"/>
      <c r="I174" s="56"/>
      <c r="J174" s="236"/>
      <c r="K174" s="405" t="s">
        <v>146</v>
      </c>
      <c r="L174" s="91">
        <v>0</v>
      </c>
      <c r="M174" s="91">
        <v>0</v>
      </c>
    </row>
    <row r="175" spans="1:13" ht="15" customHeight="1">
      <c r="A175" s="235" t="s">
        <v>126</v>
      </c>
      <c r="B175" s="142"/>
      <c r="C175" s="142"/>
      <c r="D175" s="57"/>
      <c r="E175" s="57"/>
      <c r="F175" s="57"/>
      <c r="G175" s="57"/>
      <c r="H175" s="57"/>
      <c r="I175" s="57"/>
      <c r="J175" s="236"/>
      <c r="K175" s="405" t="s">
        <v>147</v>
      </c>
      <c r="L175" s="91">
        <v>1</v>
      </c>
      <c r="M175" s="91">
        <v>1</v>
      </c>
    </row>
    <row r="176" spans="1:13" ht="15" customHeight="1">
      <c r="A176" s="237" t="s">
        <v>148</v>
      </c>
      <c r="B176" s="142"/>
      <c r="C176" s="142"/>
      <c r="D176" s="142"/>
      <c r="E176" s="58">
        <v>0</v>
      </c>
      <c r="F176" s="142"/>
      <c r="G176" s="142"/>
      <c r="H176" s="142"/>
      <c r="I176" s="142"/>
      <c r="J176" s="236"/>
      <c r="K176" s="405" t="s">
        <v>149</v>
      </c>
      <c r="L176" s="91">
        <v>0</v>
      </c>
      <c r="M176" s="91">
        <v>0</v>
      </c>
    </row>
    <row r="177" spans="1:13" ht="15" customHeight="1">
      <c r="A177" s="235" t="s">
        <v>150</v>
      </c>
      <c r="B177" s="142"/>
      <c r="C177" s="142"/>
      <c r="D177" s="142"/>
      <c r="E177" s="64"/>
      <c r="F177" s="142"/>
      <c r="G177" s="142"/>
      <c r="H177" s="142"/>
      <c r="I177" s="142"/>
      <c r="J177" s="236"/>
      <c r="K177" s="405" t="s">
        <v>151</v>
      </c>
      <c r="L177" s="91">
        <v>0</v>
      </c>
      <c r="M177" s="91">
        <v>0</v>
      </c>
    </row>
    <row r="178" spans="1:10" ht="12.75" customHeight="1">
      <c r="A178" s="235" t="s">
        <v>152</v>
      </c>
      <c r="B178" s="245"/>
      <c r="C178" s="245"/>
      <c r="D178" s="245"/>
      <c r="E178" s="245"/>
      <c r="F178" s="245"/>
      <c r="G178" s="66"/>
      <c r="H178" s="142"/>
      <c r="I178" s="142"/>
      <c r="J178" s="236"/>
    </row>
    <row r="179" spans="1:10" ht="12.75" customHeight="1">
      <c r="A179" s="235" t="s">
        <v>153</v>
      </c>
      <c r="B179" s="245"/>
      <c r="C179" s="245"/>
      <c r="D179" s="245"/>
      <c r="E179" s="65"/>
      <c r="F179" s="245"/>
      <c r="G179" s="66"/>
      <c r="H179" s="142"/>
      <c r="I179" s="142"/>
      <c r="J179" s="236"/>
    </row>
    <row r="180" spans="1:10" ht="15" customHeight="1" thickBot="1">
      <c r="A180" s="235" t="s">
        <v>143</v>
      </c>
      <c r="B180" s="142"/>
      <c r="C180" s="142"/>
      <c r="D180" s="142"/>
      <c r="E180" s="142"/>
      <c r="F180" s="142"/>
      <c r="G180" s="142"/>
      <c r="H180" s="142"/>
      <c r="I180" s="142"/>
      <c r="J180" s="236"/>
    </row>
    <row r="181" spans="1:10" ht="12.75">
      <c r="A181" s="241"/>
      <c r="B181" s="788"/>
      <c r="C181" s="789"/>
      <c r="D181" s="789"/>
      <c r="E181" s="789"/>
      <c r="F181" s="789"/>
      <c r="G181" s="789"/>
      <c r="H181" s="789"/>
      <c r="I181" s="790"/>
      <c r="J181" s="236"/>
    </row>
    <row r="182" spans="1:10" ht="12.75">
      <c r="A182" s="241"/>
      <c r="B182" s="791"/>
      <c r="C182" s="792"/>
      <c r="D182" s="792"/>
      <c r="E182" s="792"/>
      <c r="F182" s="792"/>
      <c r="G182" s="792"/>
      <c r="H182" s="792"/>
      <c r="I182" s="793"/>
      <c r="J182" s="236"/>
    </row>
    <row r="183" spans="1:10" ht="13.5" thickBot="1">
      <c r="A183" s="241"/>
      <c r="B183" s="794"/>
      <c r="C183" s="795"/>
      <c r="D183" s="795"/>
      <c r="E183" s="795"/>
      <c r="F183" s="795"/>
      <c r="G183" s="795"/>
      <c r="H183" s="795"/>
      <c r="I183" s="796"/>
      <c r="J183" s="236"/>
    </row>
    <row r="184" spans="1:10" ht="6" customHeight="1" thickBot="1">
      <c r="A184" s="246"/>
      <c r="B184" s="247"/>
      <c r="C184" s="247"/>
      <c r="D184" s="247"/>
      <c r="E184" s="247"/>
      <c r="F184" s="247"/>
      <c r="G184" s="247"/>
      <c r="H184" s="247"/>
      <c r="I184" s="247"/>
      <c r="J184" s="202"/>
    </row>
    <row r="185" spans="1:10" ht="12.75">
      <c r="A185" s="524" t="s">
        <v>234</v>
      </c>
      <c r="B185" s="525"/>
      <c r="C185" s="525"/>
      <c r="D185" s="525"/>
      <c r="E185" s="525"/>
      <c r="F185" s="525"/>
      <c r="G185" s="525"/>
      <c r="H185" s="525"/>
      <c r="I185" s="525"/>
      <c r="J185" s="526"/>
    </row>
    <row r="186" spans="1:10" ht="15" customHeight="1">
      <c r="A186" s="235" t="s">
        <v>125</v>
      </c>
      <c r="B186" s="142"/>
      <c r="C186" s="142"/>
      <c r="D186" s="797"/>
      <c r="E186" s="797"/>
      <c r="F186" s="797"/>
      <c r="G186" s="797"/>
      <c r="H186" s="797"/>
      <c r="I186" s="797"/>
      <c r="J186" s="236"/>
    </row>
    <row r="187" spans="1:10" ht="15" customHeight="1">
      <c r="A187" s="235" t="s">
        <v>126</v>
      </c>
      <c r="B187" s="142"/>
      <c r="C187" s="142"/>
      <c r="D187" s="798"/>
      <c r="E187" s="798"/>
      <c r="F187" s="798"/>
      <c r="G187" s="798"/>
      <c r="H187" s="798"/>
      <c r="I187" s="798"/>
      <c r="J187" s="236"/>
    </row>
    <row r="188" spans="1:10" ht="15" customHeight="1">
      <c r="A188" s="237" t="s">
        <v>127</v>
      </c>
      <c r="B188" s="142"/>
      <c r="C188" s="142"/>
      <c r="D188" s="142"/>
      <c r="E188" s="58">
        <v>0</v>
      </c>
      <c r="F188" s="142"/>
      <c r="G188" s="142"/>
      <c r="H188" s="142"/>
      <c r="I188" s="142"/>
      <c r="J188" s="236"/>
    </row>
    <row r="189" spans="1:10" ht="15" customHeight="1">
      <c r="A189" s="237" t="s">
        <v>128</v>
      </c>
      <c r="B189" s="142"/>
      <c r="C189" s="142"/>
      <c r="D189" s="142"/>
      <c r="E189" s="58">
        <v>0</v>
      </c>
      <c r="F189" s="142"/>
      <c r="G189" s="142"/>
      <c r="H189" s="142"/>
      <c r="I189" s="142"/>
      <c r="J189" s="236"/>
    </row>
    <row r="190" spans="1:10" ht="15" customHeight="1">
      <c r="A190" s="235" t="s">
        <v>129</v>
      </c>
      <c r="B190" s="142"/>
      <c r="C190" s="142"/>
      <c r="D190" s="59"/>
      <c r="E190" s="239" t="s">
        <v>130</v>
      </c>
      <c r="F190" s="142"/>
      <c r="G190" s="60"/>
      <c r="H190" s="239" t="s">
        <v>5</v>
      </c>
      <c r="I190" s="60"/>
      <c r="J190" s="236"/>
    </row>
    <row r="191" spans="1:10" ht="15" customHeight="1">
      <c r="A191" s="235" t="s">
        <v>131</v>
      </c>
      <c r="B191" s="142"/>
      <c r="C191" s="142"/>
      <c r="D191" s="61"/>
      <c r="E191" s="239" t="s">
        <v>130</v>
      </c>
      <c r="F191" s="142"/>
      <c r="G191" s="62"/>
      <c r="H191" s="239" t="s">
        <v>5</v>
      </c>
      <c r="I191" s="62"/>
      <c r="J191" s="236"/>
    </row>
    <row r="192" spans="1:10" ht="15" customHeight="1">
      <c r="A192" s="235" t="s">
        <v>132</v>
      </c>
      <c r="B192" s="59"/>
      <c r="C192" s="142" t="s">
        <v>133</v>
      </c>
      <c r="D192" s="142"/>
      <c r="E192" s="239" t="s">
        <v>134</v>
      </c>
      <c r="F192" s="142"/>
      <c r="G192" s="63"/>
      <c r="H192" s="142"/>
      <c r="I192" s="142"/>
      <c r="J192" s="236"/>
    </row>
    <row r="193" spans="1:10" ht="15" customHeight="1">
      <c r="A193" s="235" t="s">
        <v>135</v>
      </c>
      <c r="B193" s="142"/>
      <c r="C193" s="142"/>
      <c r="D193" s="59"/>
      <c r="E193" s="142"/>
      <c r="F193" s="142"/>
      <c r="G193" s="142"/>
      <c r="H193" s="142"/>
      <c r="I193" s="142"/>
      <c r="J193" s="236"/>
    </row>
    <row r="194" spans="1:10" ht="15" customHeight="1">
      <c r="A194" s="235" t="s">
        <v>136</v>
      </c>
      <c r="B194" s="142"/>
      <c r="C194" s="142"/>
      <c r="D194" s="797"/>
      <c r="E194" s="797"/>
      <c r="F194" s="797"/>
      <c r="G194" s="797"/>
      <c r="H194" s="797"/>
      <c r="I194" s="797"/>
      <c r="J194" s="236"/>
    </row>
    <row r="195" spans="1:10" ht="15" customHeight="1">
      <c r="A195" s="235" t="s">
        <v>137</v>
      </c>
      <c r="B195" s="142"/>
      <c r="C195" s="142"/>
      <c r="D195" s="798"/>
      <c r="E195" s="798"/>
      <c r="F195" s="798"/>
      <c r="G195" s="798"/>
      <c r="H195" s="798"/>
      <c r="I195" s="798"/>
      <c r="J195" s="236"/>
    </row>
    <row r="196" spans="1:10" ht="15" customHeight="1">
      <c r="A196" s="237" t="s">
        <v>138</v>
      </c>
      <c r="B196" s="142"/>
      <c r="C196" s="142"/>
      <c r="D196" s="58">
        <v>0</v>
      </c>
      <c r="E196" s="240" t="s">
        <v>139</v>
      </c>
      <c r="F196" s="142"/>
      <c r="G196" s="62"/>
      <c r="H196" s="239" t="s">
        <v>5</v>
      </c>
      <c r="I196" s="62"/>
      <c r="J196" s="236"/>
    </row>
    <row r="197" spans="1:10" ht="25.5" customHeight="1">
      <c r="A197" s="799" t="s">
        <v>140</v>
      </c>
      <c r="B197" s="800"/>
      <c r="C197" s="800"/>
      <c r="D197" s="800"/>
      <c r="E197" s="800"/>
      <c r="F197" s="800"/>
      <c r="G197" s="66" t="s">
        <v>141</v>
      </c>
      <c r="H197" s="142"/>
      <c r="I197" s="142" t="s">
        <v>142</v>
      </c>
      <c r="J197" s="236"/>
    </row>
    <row r="198" spans="1:10" ht="15" customHeight="1">
      <c r="A198" s="235" t="s">
        <v>143</v>
      </c>
      <c r="B198" s="142"/>
      <c r="C198" s="142"/>
      <c r="D198" s="142"/>
      <c r="E198" s="142"/>
      <c r="F198" s="142"/>
      <c r="G198" s="142"/>
      <c r="H198" s="142"/>
      <c r="I198" s="142"/>
      <c r="J198" s="236"/>
    </row>
    <row r="199" spans="1:10" ht="4.5" customHeight="1" thickBot="1">
      <c r="A199" s="241"/>
      <c r="B199" s="142"/>
      <c r="C199" s="142"/>
      <c r="D199" s="142"/>
      <c r="E199" s="142"/>
      <c r="F199" s="142"/>
      <c r="G199" s="142"/>
      <c r="H199" s="142"/>
      <c r="I199" s="142"/>
      <c r="J199" s="236"/>
    </row>
    <row r="200" spans="1:10" ht="12.75">
      <c r="A200" s="241"/>
      <c r="B200" s="788"/>
      <c r="C200" s="789"/>
      <c r="D200" s="789"/>
      <c r="E200" s="789"/>
      <c r="F200" s="789"/>
      <c r="G200" s="789"/>
      <c r="H200" s="789"/>
      <c r="I200" s="790"/>
      <c r="J200" s="236"/>
    </row>
    <row r="201" spans="1:10" ht="12.75">
      <c r="A201" s="241"/>
      <c r="B201" s="791"/>
      <c r="C201" s="792"/>
      <c r="D201" s="792"/>
      <c r="E201" s="792"/>
      <c r="F201" s="792"/>
      <c r="G201" s="792"/>
      <c r="H201" s="792"/>
      <c r="I201" s="793"/>
      <c r="J201" s="236"/>
    </row>
    <row r="202" spans="1:10" ht="13.5" thickBot="1">
      <c r="A202" s="241"/>
      <c r="B202" s="794"/>
      <c r="C202" s="795"/>
      <c r="D202" s="795"/>
      <c r="E202" s="795"/>
      <c r="F202" s="795"/>
      <c r="G202" s="795"/>
      <c r="H202" s="795"/>
      <c r="I202" s="796"/>
      <c r="J202" s="236"/>
    </row>
    <row r="203" spans="1:10" ht="4.5" customHeight="1" thickBot="1">
      <c r="A203" s="242"/>
      <c r="B203" s="243"/>
      <c r="C203" s="243"/>
      <c r="D203" s="243"/>
      <c r="E203" s="243"/>
      <c r="F203" s="243"/>
      <c r="G203" s="243"/>
      <c r="H203" s="243"/>
      <c r="I203" s="243"/>
      <c r="J203" s="244"/>
    </row>
    <row r="204" spans="1:13" ht="12" customHeight="1">
      <c r="A204" s="524" t="s">
        <v>144</v>
      </c>
      <c r="B204" s="525"/>
      <c r="C204" s="525"/>
      <c r="D204" s="525"/>
      <c r="E204" s="525"/>
      <c r="F204" s="525"/>
      <c r="G204" s="525"/>
      <c r="H204" s="525"/>
      <c r="I204" s="525"/>
      <c r="J204" s="526"/>
      <c r="K204" s="405" t="s">
        <v>145</v>
      </c>
      <c r="L204" s="91">
        <v>1</v>
      </c>
      <c r="M204" s="91">
        <v>1</v>
      </c>
    </row>
    <row r="205" spans="1:13" ht="15" customHeight="1">
      <c r="A205" s="235" t="s">
        <v>125</v>
      </c>
      <c r="B205" s="142"/>
      <c r="C205" s="142"/>
      <c r="D205" s="56"/>
      <c r="E205" s="56"/>
      <c r="F205" s="56"/>
      <c r="G205" s="56"/>
      <c r="H205" s="56"/>
      <c r="I205" s="56"/>
      <c r="J205" s="236"/>
      <c r="K205" s="405" t="s">
        <v>146</v>
      </c>
      <c r="L205" s="91">
        <v>0</v>
      </c>
      <c r="M205" s="91">
        <v>0</v>
      </c>
    </row>
    <row r="206" spans="1:13" ht="15" customHeight="1">
      <c r="A206" s="235" t="s">
        <v>126</v>
      </c>
      <c r="B206" s="142"/>
      <c r="C206" s="142"/>
      <c r="D206" s="57"/>
      <c r="E206" s="57"/>
      <c r="F206" s="57"/>
      <c r="G206" s="57"/>
      <c r="H206" s="57"/>
      <c r="I206" s="57"/>
      <c r="J206" s="236"/>
      <c r="K206" s="405" t="s">
        <v>147</v>
      </c>
      <c r="L206" s="91">
        <v>1</v>
      </c>
      <c r="M206" s="91">
        <v>1</v>
      </c>
    </row>
    <row r="207" spans="1:13" ht="15" customHeight="1">
      <c r="A207" s="237" t="s">
        <v>148</v>
      </c>
      <c r="B207" s="142"/>
      <c r="C207" s="142"/>
      <c r="D207" s="142"/>
      <c r="E207" s="58">
        <v>0</v>
      </c>
      <c r="F207" s="142"/>
      <c r="G207" s="142"/>
      <c r="H207" s="142"/>
      <c r="I207" s="142"/>
      <c r="J207" s="236"/>
      <c r="K207" s="405" t="s">
        <v>149</v>
      </c>
      <c r="L207" s="91">
        <v>0</v>
      </c>
      <c r="M207" s="91">
        <v>0</v>
      </c>
    </row>
    <row r="208" spans="1:13" ht="15" customHeight="1">
      <c r="A208" s="235" t="s">
        <v>150</v>
      </c>
      <c r="B208" s="142"/>
      <c r="C208" s="142"/>
      <c r="D208" s="142"/>
      <c r="E208" s="64"/>
      <c r="F208" s="142"/>
      <c r="G208" s="142"/>
      <c r="H208" s="142"/>
      <c r="I208" s="142"/>
      <c r="J208" s="236"/>
      <c r="K208" s="405" t="s">
        <v>151</v>
      </c>
      <c r="L208" s="91">
        <v>0</v>
      </c>
      <c r="M208" s="91">
        <v>0</v>
      </c>
    </row>
    <row r="209" spans="1:10" ht="12.75" customHeight="1">
      <c r="A209" s="235" t="s">
        <v>152</v>
      </c>
      <c r="B209" s="245"/>
      <c r="C209" s="245"/>
      <c r="D209" s="245"/>
      <c r="E209" s="245"/>
      <c r="F209" s="245"/>
      <c r="G209" s="66"/>
      <c r="H209" s="142"/>
      <c r="I209" s="142"/>
      <c r="J209" s="236"/>
    </row>
    <row r="210" spans="1:10" ht="12.75" customHeight="1">
      <c r="A210" s="235" t="s">
        <v>153</v>
      </c>
      <c r="B210" s="245"/>
      <c r="C210" s="245"/>
      <c r="D210" s="245"/>
      <c r="E210" s="65"/>
      <c r="F210" s="245"/>
      <c r="G210" s="66"/>
      <c r="H210" s="142"/>
      <c r="I210" s="142"/>
      <c r="J210" s="236"/>
    </row>
    <row r="211" spans="1:10" ht="15" customHeight="1" thickBot="1">
      <c r="A211" s="235" t="s">
        <v>143</v>
      </c>
      <c r="B211" s="142"/>
      <c r="C211" s="142"/>
      <c r="D211" s="142"/>
      <c r="E211" s="142"/>
      <c r="F211" s="142"/>
      <c r="G211" s="142"/>
      <c r="H211" s="142"/>
      <c r="I211" s="142"/>
      <c r="J211" s="236"/>
    </row>
    <row r="212" spans="1:10" ht="12.75">
      <c r="A212" s="241"/>
      <c r="B212" s="788"/>
      <c r="C212" s="789"/>
      <c r="D212" s="789"/>
      <c r="E212" s="789"/>
      <c r="F212" s="789"/>
      <c r="G212" s="789"/>
      <c r="H212" s="789"/>
      <c r="I212" s="790"/>
      <c r="J212" s="236"/>
    </row>
    <row r="213" spans="1:10" ht="12.75">
      <c r="A213" s="241"/>
      <c r="B213" s="791"/>
      <c r="C213" s="792"/>
      <c r="D213" s="792"/>
      <c r="E213" s="792"/>
      <c r="F213" s="792"/>
      <c r="G213" s="792"/>
      <c r="H213" s="792"/>
      <c r="I213" s="793"/>
      <c r="J213" s="236"/>
    </row>
    <row r="214" spans="1:10" ht="13.5" thickBot="1">
      <c r="A214" s="241"/>
      <c r="B214" s="794"/>
      <c r="C214" s="795"/>
      <c r="D214" s="795"/>
      <c r="E214" s="795"/>
      <c r="F214" s="795"/>
      <c r="G214" s="795"/>
      <c r="H214" s="795"/>
      <c r="I214" s="796"/>
      <c r="J214" s="236"/>
    </row>
    <row r="215" spans="1:10" ht="6" customHeight="1" thickBot="1">
      <c r="A215" s="246"/>
      <c r="B215" s="247"/>
      <c r="C215" s="247"/>
      <c r="D215" s="247"/>
      <c r="E215" s="247"/>
      <c r="F215" s="247"/>
      <c r="G215" s="247"/>
      <c r="H215" s="247"/>
      <c r="I215" s="247"/>
      <c r="J215" s="202"/>
    </row>
    <row r="216" spans="1:10" ht="4.5" customHeight="1" thickBot="1">
      <c r="A216" s="242"/>
      <c r="B216" s="243"/>
      <c r="C216" s="243"/>
      <c r="D216" s="243"/>
      <c r="E216" s="243"/>
      <c r="F216" s="243"/>
      <c r="G216" s="243"/>
      <c r="H216" s="243"/>
      <c r="I216" s="243"/>
      <c r="J216" s="244"/>
    </row>
    <row r="217" spans="1:13" ht="12" customHeight="1">
      <c r="A217" s="524" t="s">
        <v>144</v>
      </c>
      <c r="B217" s="525"/>
      <c r="C217" s="525"/>
      <c r="D217" s="525"/>
      <c r="E217" s="525"/>
      <c r="F217" s="525"/>
      <c r="G217" s="525"/>
      <c r="H217" s="525"/>
      <c r="I217" s="525"/>
      <c r="J217" s="526"/>
      <c r="K217" s="405" t="s">
        <v>145</v>
      </c>
      <c r="L217" s="91">
        <v>1</v>
      </c>
      <c r="M217" s="91">
        <v>1</v>
      </c>
    </row>
    <row r="218" spans="1:13" ht="15" customHeight="1">
      <c r="A218" s="235" t="s">
        <v>125</v>
      </c>
      <c r="B218" s="142"/>
      <c r="C218" s="142"/>
      <c r="D218" s="56"/>
      <c r="E218" s="56"/>
      <c r="F218" s="56"/>
      <c r="G218" s="56"/>
      <c r="H218" s="56"/>
      <c r="I218" s="56"/>
      <c r="J218" s="236"/>
      <c r="K218" s="405" t="s">
        <v>146</v>
      </c>
      <c r="L218" s="91">
        <v>0</v>
      </c>
      <c r="M218" s="91">
        <v>0</v>
      </c>
    </row>
    <row r="219" spans="1:13" ht="15" customHeight="1">
      <c r="A219" s="235" t="s">
        <v>126</v>
      </c>
      <c r="B219" s="142"/>
      <c r="C219" s="142"/>
      <c r="D219" s="57"/>
      <c r="E219" s="57"/>
      <c r="F219" s="57"/>
      <c r="G219" s="57"/>
      <c r="H219" s="57"/>
      <c r="I219" s="57"/>
      <c r="J219" s="236"/>
      <c r="K219" s="405" t="s">
        <v>147</v>
      </c>
      <c r="L219" s="91">
        <v>1</v>
      </c>
      <c r="M219" s="91">
        <v>1</v>
      </c>
    </row>
    <row r="220" spans="1:13" ht="15" customHeight="1">
      <c r="A220" s="237" t="s">
        <v>148</v>
      </c>
      <c r="B220" s="142"/>
      <c r="C220" s="142"/>
      <c r="D220" s="142"/>
      <c r="E220" s="58">
        <v>0</v>
      </c>
      <c r="F220" s="142"/>
      <c r="G220" s="142"/>
      <c r="H220" s="142"/>
      <c r="I220" s="142"/>
      <c r="J220" s="236"/>
      <c r="K220" s="405" t="s">
        <v>149</v>
      </c>
      <c r="L220" s="91">
        <v>0</v>
      </c>
      <c r="M220" s="91">
        <v>0</v>
      </c>
    </row>
    <row r="221" spans="1:13" ht="15" customHeight="1">
      <c r="A221" s="235" t="s">
        <v>150</v>
      </c>
      <c r="B221" s="142"/>
      <c r="C221" s="142"/>
      <c r="D221" s="142"/>
      <c r="E221" s="64"/>
      <c r="F221" s="142"/>
      <c r="G221" s="142"/>
      <c r="H221" s="142"/>
      <c r="I221" s="142"/>
      <c r="J221" s="236"/>
      <c r="K221" s="405" t="s">
        <v>151</v>
      </c>
      <c r="L221" s="91">
        <v>0</v>
      </c>
      <c r="M221" s="91">
        <v>0</v>
      </c>
    </row>
    <row r="222" spans="1:10" ht="12.75" customHeight="1">
      <c r="A222" s="235" t="s">
        <v>152</v>
      </c>
      <c r="B222" s="245"/>
      <c r="C222" s="245"/>
      <c r="D222" s="245"/>
      <c r="E222" s="245"/>
      <c r="F222" s="245"/>
      <c r="G222" s="66"/>
      <c r="H222" s="142"/>
      <c r="I222" s="142"/>
      <c r="J222" s="236"/>
    </row>
    <row r="223" spans="1:10" ht="12.75" customHeight="1">
      <c r="A223" s="235" t="s">
        <v>153</v>
      </c>
      <c r="B223" s="245"/>
      <c r="C223" s="245"/>
      <c r="D223" s="245"/>
      <c r="E223" s="65"/>
      <c r="F223" s="245"/>
      <c r="G223" s="66"/>
      <c r="H223" s="142"/>
      <c r="I223" s="142"/>
      <c r="J223" s="236"/>
    </row>
    <row r="224" spans="1:10" ht="15" customHeight="1" thickBot="1">
      <c r="A224" s="235" t="s">
        <v>143</v>
      </c>
      <c r="B224" s="142"/>
      <c r="C224" s="142"/>
      <c r="D224" s="142"/>
      <c r="E224" s="142"/>
      <c r="F224" s="142"/>
      <c r="G224" s="142"/>
      <c r="H224" s="142"/>
      <c r="I224" s="142"/>
      <c r="J224" s="236"/>
    </row>
    <row r="225" spans="1:10" ht="12.75">
      <c r="A225" s="241"/>
      <c r="B225" s="788"/>
      <c r="C225" s="789"/>
      <c r="D225" s="789"/>
      <c r="E225" s="789"/>
      <c r="F225" s="789"/>
      <c r="G225" s="789"/>
      <c r="H225" s="789"/>
      <c r="I225" s="790"/>
      <c r="J225" s="236"/>
    </row>
    <row r="226" spans="1:10" ht="12.75">
      <c r="A226" s="241"/>
      <c r="B226" s="791"/>
      <c r="C226" s="792"/>
      <c r="D226" s="792"/>
      <c r="E226" s="792"/>
      <c r="F226" s="792"/>
      <c r="G226" s="792"/>
      <c r="H226" s="792"/>
      <c r="I226" s="793"/>
      <c r="J226" s="236"/>
    </row>
    <row r="227" spans="1:10" ht="13.5" thickBot="1">
      <c r="A227" s="241"/>
      <c r="B227" s="794"/>
      <c r="C227" s="795"/>
      <c r="D227" s="795"/>
      <c r="E227" s="795"/>
      <c r="F227" s="795"/>
      <c r="G227" s="795"/>
      <c r="H227" s="795"/>
      <c r="I227" s="796"/>
      <c r="J227" s="236"/>
    </row>
    <row r="228" spans="1:10" ht="6" customHeight="1" thickBot="1">
      <c r="A228" s="246"/>
      <c r="B228" s="247"/>
      <c r="C228" s="247"/>
      <c r="D228" s="247"/>
      <c r="E228" s="247"/>
      <c r="F228" s="247"/>
      <c r="G228" s="247"/>
      <c r="H228" s="247"/>
      <c r="I228" s="247"/>
      <c r="J228" s="202"/>
    </row>
    <row r="229" spans="1:10" ht="12.75">
      <c r="A229" s="524" t="s">
        <v>235</v>
      </c>
      <c r="B229" s="525"/>
      <c r="C229" s="525"/>
      <c r="D229" s="525"/>
      <c r="E229" s="525"/>
      <c r="F229" s="525"/>
      <c r="G229" s="525"/>
      <c r="H229" s="525"/>
      <c r="I229" s="525"/>
      <c r="J229" s="526"/>
    </row>
    <row r="230" spans="1:10" ht="15" customHeight="1">
      <c r="A230" s="235" t="s">
        <v>125</v>
      </c>
      <c r="B230" s="142"/>
      <c r="C230" s="142"/>
      <c r="D230" s="797"/>
      <c r="E230" s="797"/>
      <c r="F230" s="797"/>
      <c r="G230" s="797"/>
      <c r="H230" s="797"/>
      <c r="I230" s="797"/>
      <c r="J230" s="236"/>
    </row>
    <row r="231" spans="1:10" ht="15" customHeight="1">
      <c r="A231" s="235" t="s">
        <v>126</v>
      </c>
      <c r="B231" s="142"/>
      <c r="C231" s="142"/>
      <c r="D231" s="798"/>
      <c r="E231" s="798"/>
      <c r="F231" s="798"/>
      <c r="G231" s="798"/>
      <c r="H231" s="798"/>
      <c r="I231" s="798"/>
      <c r="J231" s="236"/>
    </row>
    <row r="232" spans="1:10" ht="15" customHeight="1">
      <c r="A232" s="237" t="s">
        <v>127</v>
      </c>
      <c r="B232" s="142"/>
      <c r="C232" s="142"/>
      <c r="D232" s="142"/>
      <c r="E232" s="58">
        <v>0</v>
      </c>
      <c r="F232" s="142"/>
      <c r="G232" s="142"/>
      <c r="H232" s="142"/>
      <c r="I232" s="142"/>
      <c r="J232" s="236"/>
    </row>
    <row r="233" spans="1:10" ht="15" customHeight="1">
      <c r="A233" s="237" t="s">
        <v>128</v>
      </c>
      <c r="B233" s="142"/>
      <c r="C233" s="142"/>
      <c r="D233" s="142"/>
      <c r="E233" s="58">
        <v>0</v>
      </c>
      <c r="F233" s="142"/>
      <c r="G233" s="142"/>
      <c r="H233" s="142"/>
      <c r="I233" s="142"/>
      <c r="J233" s="236"/>
    </row>
    <row r="234" spans="1:10" ht="15" customHeight="1">
      <c r="A234" s="235" t="s">
        <v>129</v>
      </c>
      <c r="B234" s="142"/>
      <c r="C234" s="142"/>
      <c r="D234" s="59"/>
      <c r="E234" s="239" t="s">
        <v>130</v>
      </c>
      <c r="F234" s="142"/>
      <c r="G234" s="60"/>
      <c r="H234" s="239" t="s">
        <v>5</v>
      </c>
      <c r="I234" s="60"/>
      <c r="J234" s="236"/>
    </row>
    <row r="235" spans="1:10" ht="15" customHeight="1">
      <c r="A235" s="235" t="s">
        <v>131</v>
      </c>
      <c r="B235" s="142"/>
      <c r="C235" s="142"/>
      <c r="D235" s="61"/>
      <c r="E235" s="239" t="s">
        <v>130</v>
      </c>
      <c r="F235" s="142"/>
      <c r="G235" s="62"/>
      <c r="H235" s="239" t="s">
        <v>5</v>
      </c>
      <c r="I235" s="62"/>
      <c r="J235" s="236"/>
    </row>
    <row r="236" spans="1:10" ht="15" customHeight="1">
      <c r="A236" s="235" t="s">
        <v>132</v>
      </c>
      <c r="B236" s="59"/>
      <c r="C236" s="142" t="s">
        <v>133</v>
      </c>
      <c r="D236" s="142"/>
      <c r="E236" s="239" t="s">
        <v>134</v>
      </c>
      <c r="F236" s="142"/>
      <c r="G236" s="63"/>
      <c r="H236" s="142"/>
      <c r="I236" s="142"/>
      <c r="J236" s="236"/>
    </row>
    <row r="237" spans="1:10" ht="15" customHeight="1">
      <c r="A237" s="235" t="s">
        <v>135</v>
      </c>
      <c r="B237" s="142"/>
      <c r="C237" s="142"/>
      <c r="D237" s="59"/>
      <c r="E237" s="142"/>
      <c r="F237" s="142"/>
      <c r="G237" s="142"/>
      <c r="H237" s="142"/>
      <c r="I237" s="142"/>
      <c r="J237" s="236"/>
    </row>
    <row r="238" spans="1:10" ht="15" customHeight="1">
      <c r="A238" s="235" t="s">
        <v>136</v>
      </c>
      <c r="B238" s="142"/>
      <c r="C238" s="142"/>
      <c r="D238" s="797"/>
      <c r="E238" s="797"/>
      <c r="F238" s="797"/>
      <c r="G238" s="797"/>
      <c r="H238" s="797"/>
      <c r="I238" s="797"/>
      <c r="J238" s="236"/>
    </row>
    <row r="239" spans="1:10" ht="15" customHeight="1">
      <c r="A239" s="235" t="s">
        <v>137</v>
      </c>
      <c r="B239" s="142"/>
      <c r="C239" s="142"/>
      <c r="D239" s="798"/>
      <c r="E239" s="798"/>
      <c r="F239" s="798"/>
      <c r="G239" s="798"/>
      <c r="H239" s="798"/>
      <c r="I239" s="798"/>
      <c r="J239" s="236"/>
    </row>
    <row r="240" spans="1:10" ht="15" customHeight="1">
      <c r="A240" s="237" t="s">
        <v>138</v>
      </c>
      <c r="B240" s="142"/>
      <c r="C240" s="142"/>
      <c r="D240" s="58">
        <v>0</v>
      </c>
      <c r="E240" s="240" t="s">
        <v>139</v>
      </c>
      <c r="F240" s="142"/>
      <c r="G240" s="62"/>
      <c r="H240" s="239" t="s">
        <v>5</v>
      </c>
      <c r="I240" s="62"/>
      <c r="J240" s="236"/>
    </row>
    <row r="241" spans="1:10" ht="25.5" customHeight="1">
      <c r="A241" s="799" t="s">
        <v>140</v>
      </c>
      <c r="B241" s="800"/>
      <c r="C241" s="800"/>
      <c r="D241" s="800"/>
      <c r="E241" s="800"/>
      <c r="F241" s="800"/>
      <c r="G241" s="66" t="s">
        <v>141</v>
      </c>
      <c r="H241" s="142"/>
      <c r="I241" s="142" t="s">
        <v>142</v>
      </c>
      <c r="J241" s="236"/>
    </row>
    <row r="242" spans="1:10" ht="15" customHeight="1">
      <c r="A242" s="235" t="s">
        <v>143</v>
      </c>
      <c r="B242" s="142"/>
      <c r="C242" s="142"/>
      <c r="D242" s="142"/>
      <c r="E242" s="142"/>
      <c r="F242" s="142"/>
      <c r="G242" s="142"/>
      <c r="H242" s="142"/>
      <c r="I242" s="142"/>
      <c r="J242" s="236"/>
    </row>
    <row r="243" spans="1:10" ht="4.5" customHeight="1" thickBot="1">
      <c r="A243" s="241"/>
      <c r="B243" s="142"/>
      <c r="C243" s="142"/>
      <c r="D243" s="142"/>
      <c r="E243" s="142"/>
      <c r="F243" s="142"/>
      <c r="G243" s="142"/>
      <c r="H243" s="142"/>
      <c r="I243" s="142"/>
      <c r="J243" s="236"/>
    </row>
    <row r="244" spans="1:10" ht="12.75">
      <c r="A244" s="241"/>
      <c r="B244" s="788"/>
      <c r="C244" s="789"/>
      <c r="D244" s="789"/>
      <c r="E244" s="789"/>
      <c r="F244" s="789"/>
      <c r="G244" s="789"/>
      <c r="H244" s="789"/>
      <c r="I244" s="790"/>
      <c r="J244" s="236"/>
    </row>
    <row r="245" spans="1:10" ht="12.75">
      <c r="A245" s="241"/>
      <c r="B245" s="791"/>
      <c r="C245" s="792"/>
      <c r="D245" s="792"/>
      <c r="E245" s="792"/>
      <c r="F245" s="792"/>
      <c r="G245" s="792"/>
      <c r="H245" s="792"/>
      <c r="I245" s="793"/>
      <c r="J245" s="236"/>
    </row>
    <row r="246" spans="1:10" ht="13.5" thickBot="1">
      <c r="A246" s="241"/>
      <c r="B246" s="794"/>
      <c r="C246" s="795"/>
      <c r="D246" s="795"/>
      <c r="E246" s="795"/>
      <c r="F246" s="795"/>
      <c r="G246" s="795"/>
      <c r="H246" s="795"/>
      <c r="I246" s="796"/>
      <c r="J246" s="236"/>
    </row>
    <row r="247" spans="1:10" ht="4.5" customHeight="1" thickBot="1">
      <c r="A247" s="242"/>
      <c r="B247" s="243"/>
      <c r="C247" s="243"/>
      <c r="D247" s="243"/>
      <c r="E247" s="243"/>
      <c r="F247" s="243"/>
      <c r="G247" s="243"/>
      <c r="H247" s="243"/>
      <c r="I247" s="243"/>
      <c r="J247" s="244"/>
    </row>
    <row r="248" spans="1:13" ht="12" customHeight="1">
      <c r="A248" s="524" t="s">
        <v>144</v>
      </c>
      <c r="B248" s="525"/>
      <c r="C248" s="525"/>
      <c r="D248" s="525"/>
      <c r="E248" s="525"/>
      <c r="F248" s="525"/>
      <c r="G248" s="525"/>
      <c r="H248" s="525"/>
      <c r="I248" s="525"/>
      <c r="J248" s="526"/>
      <c r="K248" s="405" t="s">
        <v>145</v>
      </c>
      <c r="L248" s="91">
        <v>1</v>
      </c>
      <c r="M248" s="91">
        <v>1</v>
      </c>
    </row>
    <row r="249" spans="1:13" ht="15" customHeight="1">
      <c r="A249" s="235" t="s">
        <v>125</v>
      </c>
      <c r="B249" s="142"/>
      <c r="C249" s="142"/>
      <c r="D249" s="56"/>
      <c r="E249" s="56"/>
      <c r="F249" s="56"/>
      <c r="G249" s="56"/>
      <c r="H249" s="56"/>
      <c r="I249" s="56"/>
      <c r="J249" s="236"/>
      <c r="K249" s="405" t="s">
        <v>146</v>
      </c>
      <c r="L249" s="91">
        <v>0</v>
      </c>
      <c r="M249" s="91">
        <v>0</v>
      </c>
    </row>
    <row r="250" spans="1:13" ht="15" customHeight="1">
      <c r="A250" s="235" t="s">
        <v>126</v>
      </c>
      <c r="B250" s="142"/>
      <c r="C250" s="142"/>
      <c r="D250" s="57"/>
      <c r="E250" s="57"/>
      <c r="F250" s="57"/>
      <c r="G250" s="57"/>
      <c r="H250" s="57"/>
      <c r="I250" s="57"/>
      <c r="J250" s="236"/>
      <c r="K250" s="405" t="s">
        <v>147</v>
      </c>
      <c r="L250" s="91">
        <v>1</v>
      </c>
      <c r="M250" s="91">
        <v>1</v>
      </c>
    </row>
    <row r="251" spans="1:13" ht="15" customHeight="1">
      <c r="A251" s="237" t="s">
        <v>148</v>
      </c>
      <c r="B251" s="142"/>
      <c r="C251" s="142"/>
      <c r="D251" s="142"/>
      <c r="E251" s="58">
        <v>0</v>
      </c>
      <c r="F251" s="142"/>
      <c r="G251" s="142"/>
      <c r="H251" s="142"/>
      <c r="I251" s="142"/>
      <c r="J251" s="236"/>
      <c r="K251" s="405" t="s">
        <v>149</v>
      </c>
      <c r="L251" s="91">
        <v>0</v>
      </c>
      <c r="M251" s="91">
        <v>0</v>
      </c>
    </row>
    <row r="252" spans="1:13" ht="15" customHeight="1">
      <c r="A252" s="235" t="s">
        <v>150</v>
      </c>
      <c r="B252" s="142"/>
      <c r="C252" s="142"/>
      <c r="D252" s="142"/>
      <c r="E252" s="64"/>
      <c r="F252" s="142"/>
      <c r="G252" s="142"/>
      <c r="H252" s="142"/>
      <c r="I252" s="142"/>
      <c r="J252" s="236"/>
      <c r="K252" s="405" t="s">
        <v>151</v>
      </c>
      <c r="L252" s="91">
        <v>0</v>
      </c>
      <c r="M252" s="91">
        <v>0</v>
      </c>
    </row>
    <row r="253" spans="1:10" ht="12.75" customHeight="1">
      <c r="A253" s="235" t="s">
        <v>152</v>
      </c>
      <c r="B253" s="245"/>
      <c r="C253" s="245"/>
      <c r="D253" s="245"/>
      <c r="E253" s="245"/>
      <c r="F253" s="245"/>
      <c r="G253" s="66"/>
      <c r="H253" s="142"/>
      <c r="I253" s="142"/>
      <c r="J253" s="236"/>
    </row>
    <row r="254" spans="1:10" ht="12.75" customHeight="1">
      <c r="A254" s="235" t="s">
        <v>153</v>
      </c>
      <c r="B254" s="245"/>
      <c r="C254" s="245"/>
      <c r="D254" s="245"/>
      <c r="E254" s="65"/>
      <c r="F254" s="245"/>
      <c r="G254" s="66"/>
      <c r="H254" s="142"/>
      <c r="I254" s="142"/>
      <c r="J254" s="236"/>
    </row>
    <row r="255" spans="1:10" ht="15" customHeight="1" thickBot="1">
      <c r="A255" s="235" t="s">
        <v>143</v>
      </c>
      <c r="B255" s="142"/>
      <c r="C255" s="142"/>
      <c r="D255" s="142"/>
      <c r="E255" s="142"/>
      <c r="F255" s="142"/>
      <c r="G255" s="142"/>
      <c r="H255" s="142"/>
      <c r="I255" s="142"/>
      <c r="J255" s="236"/>
    </row>
    <row r="256" spans="1:10" ht="12.75">
      <c r="A256" s="241"/>
      <c r="B256" s="788"/>
      <c r="C256" s="789"/>
      <c r="D256" s="789"/>
      <c r="E256" s="789"/>
      <c r="F256" s="789"/>
      <c r="G256" s="789"/>
      <c r="H256" s="789"/>
      <c r="I256" s="790"/>
      <c r="J256" s="236"/>
    </row>
    <row r="257" spans="1:10" ht="12.75">
      <c r="A257" s="241"/>
      <c r="B257" s="791"/>
      <c r="C257" s="792"/>
      <c r="D257" s="792"/>
      <c r="E257" s="792"/>
      <c r="F257" s="792"/>
      <c r="G257" s="792"/>
      <c r="H257" s="792"/>
      <c r="I257" s="793"/>
      <c r="J257" s="236"/>
    </row>
    <row r="258" spans="1:10" ht="13.5" thickBot="1">
      <c r="A258" s="241"/>
      <c r="B258" s="794"/>
      <c r="C258" s="795"/>
      <c r="D258" s="795"/>
      <c r="E258" s="795"/>
      <c r="F258" s="795"/>
      <c r="G258" s="795"/>
      <c r="H258" s="795"/>
      <c r="I258" s="796"/>
      <c r="J258" s="236"/>
    </row>
    <row r="259" spans="1:10" ht="6" customHeight="1" thickBot="1">
      <c r="A259" s="246"/>
      <c r="B259" s="247"/>
      <c r="C259" s="247"/>
      <c r="D259" s="247"/>
      <c r="E259" s="247"/>
      <c r="F259" s="247"/>
      <c r="G259" s="247"/>
      <c r="H259" s="247"/>
      <c r="I259" s="247"/>
      <c r="J259" s="202"/>
    </row>
    <row r="260" spans="1:10" ht="4.5" customHeight="1" thickBot="1">
      <c r="A260" s="242"/>
      <c r="B260" s="243"/>
      <c r="C260" s="243"/>
      <c r="D260" s="243"/>
      <c r="E260" s="243"/>
      <c r="F260" s="243"/>
      <c r="G260" s="243"/>
      <c r="H260" s="243"/>
      <c r="I260" s="243"/>
      <c r="J260" s="244"/>
    </row>
    <row r="261" spans="1:13" ht="12" customHeight="1">
      <c r="A261" s="524" t="s">
        <v>144</v>
      </c>
      <c r="B261" s="525"/>
      <c r="C261" s="525"/>
      <c r="D261" s="525"/>
      <c r="E261" s="525"/>
      <c r="F261" s="525"/>
      <c r="G261" s="525"/>
      <c r="H261" s="525"/>
      <c r="I261" s="525"/>
      <c r="J261" s="526"/>
      <c r="K261" s="405" t="s">
        <v>145</v>
      </c>
      <c r="L261" s="91">
        <v>1</v>
      </c>
      <c r="M261" s="91">
        <v>1</v>
      </c>
    </row>
    <row r="262" spans="1:13" ht="15" customHeight="1">
      <c r="A262" s="235" t="s">
        <v>125</v>
      </c>
      <c r="B262" s="142"/>
      <c r="C262" s="142"/>
      <c r="D262" s="56"/>
      <c r="E262" s="56"/>
      <c r="F262" s="56"/>
      <c r="G262" s="56"/>
      <c r="H262" s="56"/>
      <c r="I262" s="56"/>
      <c r="J262" s="236"/>
      <c r="K262" s="405" t="s">
        <v>146</v>
      </c>
      <c r="L262" s="91">
        <v>0</v>
      </c>
      <c r="M262" s="91">
        <v>0</v>
      </c>
    </row>
    <row r="263" spans="1:13" ht="15" customHeight="1">
      <c r="A263" s="235" t="s">
        <v>126</v>
      </c>
      <c r="B263" s="142"/>
      <c r="C263" s="142"/>
      <c r="D263" s="57"/>
      <c r="E263" s="57"/>
      <c r="F263" s="57"/>
      <c r="G263" s="57"/>
      <c r="H263" s="57"/>
      <c r="I263" s="57"/>
      <c r="J263" s="236"/>
      <c r="K263" s="405" t="s">
        <v>147</v>
      </c>
      <c r="L263" s="91">
        <v>1</v>
      </c>
      <c r="M263" s="91">
        <v>1</v>
      </c>
    </row>
    <row r="264" spans="1:13" ht="15" customHeight="1">
      <c r="A264" s="237" t="s">
        <v>148</v>
      </c>
      <c r="B264" s="142"/>
      <c r="C264" s="142"/>
      <c r="D264" s="142"/>
      <c r="E264" s="58">
        <v>0</v>
      </c>
      <c r="F264" s="142"/>
      <c r="G264" s="142"/>
      <c r="H264" s="142"/>
      <c r="I264" s="142"/>
      <c r="J264" s="236"/>
      <c r="K264" s="405" t="s">
        <v>149</v>
      </c>
      <c r="L264" s="91">
        <v>0</v>
      </c>
      <c r="M264" s="91">
        <v>0</v>
      </c>
    </row>
    <row r="265" spans="1:13" ht="15" customHeight="1">
      <c r="A265" s="235" t="s">
        <v>150</v>
      </c>
      <c r="B265" s="142"/>
      <c r="C265" s="142"/>
      <c r="D265" s="142"/>
      <c r="E265" s="64"/>
      <c r="F265" s="142"/>
      <c r="G265" s="142"/>
      <c r="H265" s="142"/>
      <c r="I265" s="142"/>
      <c r="J265" s="236"/>
      <c r="K265" s="405" t="s">
        <v>151</v>
      </c>
      <c r="L265" s="91">
        <v>0</v>
      </c>
      <c r="M265" s="91">
        <v>0</v>
      </c>
    </row>
    <row r="266" spans="1:10" ht="12.75" customHeight="1">
      <c r="A266" s="235" t="s">
        <v>152</v>
      </c>
      <c r="B266" s="245"/>
      <c r="C266" s="245"/>
      <c r="D266" s="245"/>
      <c r="E266" s="245"/>
      <c r="F266" s="245"/>
      <c r="G266" s="66"/>
      <c r="H266" s="142"/>
      <c r="I266" s="142"/>
      <c r="J266" s="236"/>
    </row>
    <row r="267" spans="1:10" ht="12.75" customHeight="1">
      <c r="A267" s="235" t="s">
        <v>153</v>
      </c>
      <c r="B267" s="245"/>
      <c r="C267" s="245"/>
      <c r="D267" s="245"/>
      <c r="E267" s="65"/>
      <c r="F267" s="245"/>
      <c r="G267" s="66"/>
      <c r="H267" s="142"/>
      <c r="I267" s="142"/>
      <c r="J267" s="236"/>
    </row>
    <row r="268" spans="1:10" ht="15" customHeight="1" thickBot="1">
      <c r="A268" s="235" t="s">
        <v>143</v>
      </c>
      <c r="B268" s="142"/>
      <c r="C268" s="142"/>
      <c r="D268" s="142"/>
      <c r="E268" s="142"/>
      <c r="F268" s="142"/>
      <c r="G268" s="142"/>
      <c r="H268" s="142"/>
      <c r="I268" s="142"/>
      <c r="J268" s="236"/>
    </row>
    <row r="269" spans="1:10" ht="12.75">
      <c r="A269" s="241"/>
      <c r="B269" s="788"/>
      <c r="C269" s="789"/>
      <c r="D269" s="789"/>
      <c r="E269" s="789"/>
      <c r="F269" s="789"/>
      <c r="G269" s="789"/>
      <c r="H269" s="789"/>
      <c r="I269" s="790"/>
      <c r="J269" s="236"/>
    </row>
    <row r="270" spans="1:10" ht="12.75">
      <c r="A270" s="241"/>
      <c r="B270" s="791"/>
      <c r="C270" s="792"/>
      <c r="D270" s="792"/>
      <c r="E270" s="792"/>
      <c r="F270" s="792"/>
      <c r="G270" s="792"/>
      <c r="H270" s="792"/>
      <c r="I270" s="793"/>
      <c r="J270" s="236"/>
    </row>
    <row r="271" spans="1:10" ht="13.5" thickBot="1">
      <c r="A271" s="241"/>
      <c r="B271" s="794"/>
      <c r="C271" s="795"/>
      <c r="D271" s="795"/>
      <c r="E271" s="795"/>
      <c r="F271" s="795"/>
      <c r="G271" s="795"/>
      <c r="H271" s="795"/>
      <c r="I271" s="796"/>
      <c r="J271" s="236"/>
    </row>
    <row r="272" spans="1:10" ht="6" customHeight="1" thickBot="1">
      <c r="A272" s="246"/>
      <c r="B272" s="247"/>
      <c r="C272" s="247"/>
      <c r="D272" s="247"/>
      <c r="E272" s="247"/>
      <c r="F272" s="247"/>
      <c r="G272" s="247"/>
      <c r="H272" s="247"/>
      <c r="I272" s="247"/>
      <c r="J272" s="202"/>
    </row>
    <row r="273" spans="1:10" ht="12.75">
      <c r="A273" s="524" t="s">
        <v>236</v>
      </c>
      <c r="B273" s="525"/>
      <c r="C273" s="525"/>
      <c r="D273" s="525"/>
      <c r="E273" s="525"/>
      <c r="F273" s="525"/>
      <c r="G273" s="525"/>
      <c r="H273" s="525"/>
      <c r="I273" s="525"/>
      <c r="J273" s="526"/>
    </row>
    <row r="274" spans="1:10" ht="15" customHeight="1">
      <c r="A274" s="235" t="s">
        <v>125</v>
      </c>
      <c r="B274" s="142"/>
      <c r="C274" s="142"/>
      <c r="D274" s="797"/>
      <c r="E274" s="797"/>
      <c r="F274" s="797"/>
      <c r="G274" s="797"/>
      <c r="H274" s="797"/>
      <c r="I274" s="797"/>
      <c r="J274" s="236"/>
    </row>
    <row r="275" spans="1:10" ht="15" customHeight="1">
      <c r="A275" s="235" t="s">
        <v>126</v>
      </c>
      <c r="B275" s="142"/>
      <c r="C275" s="142"/>
      <c r="D275" s="798"/>
      <c r="E275" s="798"/>
      <c r="F275" s="798"/>
      <c r="G275" s="798"/>
      <c r="H275" s="798"/>
      <c r="I275" s="798"/>
      <c r="J275" s="236"/>
    </row>
    <row r="276" spans="1:10" ht="15" customHeight="1">
      <c r="A276" s="237" t="s">
        <v>127</v>
      </c>
      <c r="B276" s="142"/>
      <c r="C276" s="142"/>
      <c r="D276" s="142"/>
      <c r="E276" s="58">
        <v>0</v>
      </c>
      <c r="F276" s="142"/>
      <c r="G276" s="142"/>
      <c r="H276" s="142"/>
      <c r="I276" s="142"/>
      <c r="J276" s="236"/>
    </row>
    <row r="277" spans="1:10" ht="15" customHeight="1">
      <c r="A277" s="237" t="s">
        <v>128</v>
      </c>
      <c r="B277" s="142"/>
      <c r="C277" s="142"/>
      <c r="D277" s="142"/>
      <c r="E277" s="58">
        <v>0</v>
      </c>
      <c r="F277" s="142"/>
      <c r="G277" s="142"/>
      <c r="H277" s="142"/>
      <c r="I277" s="142"/>
      <c r="J277" s="236"/>
    </row>
    <row r="278" spans="1:10" ht="15" customHeight="1">
      <c r="A278" s="235" t="s">
        <v>129</v>
      </c>
      <c r="B278" s="142"/>
      <c r="C278" s="142"/>
      <c r="D278" s="59"/>
      <c r="E278" s="239" t="s">
        <v>130</v>
      </c>
      <c r="F278" s="142"/>
      <c r="G278" s="60"/>
      <c r="H278" s="239" t="s">
        <v>5</v>
      </c>
      <c r="I278" s="60"/>
      <c r="J278" s="236"/>
    </row>
    <row r="279" spans="1:10" ht="15" customHeight="1">
      <c r="A279" s="235" t="s">
        <v>131</v>
      </c>
      <c r="B279" s="142"/>
      <c r="C279" s="142"/>
      <c r="D279" s="61"/>
      <c r="E279" s="239" t="s">
        <v>130</v>
      </c>
      <c r="F279" s="142"/>
      <c r="G279" s="62"/>
      <c r="H279" s="239" t="s">
        <v>5</v>
      </c>
      <c r="I279" s="62"/>
      <c r="J279" s="236"/>
    </row>
    <row r="280" spans="1:10" ht="15" customHeight="1">
      <c r="A280" s="235" t="s">
        <v>132</v>
      </c>
      <c r="B280" s="59"/>
      <c r="C280" s="142" t="s">
        <v>133</v>
      </c>
      <c r="D280" s="142"/>
      <c r="E280" s="239" t="s">
        <v>134</v>
      </c>
      <c r="F280" s="142"/>
      <c r="G280" s="63"/>
      <c r="H280" s="142"/>
      <c r="I280" s="142"/>
      <c r="J280" s="236"/>
    </row>
    <row r="281" spans="1:10" ht="15" customHeight="1">
      <c r="A281" s="235" t="s">
        <v>135</v>
      </c>
      <c r="B281" s="142"/>
      <c r="C281" s="142"/>
      <c r="D281" s="59"/>
      <c r="E281" s="142"/>
      <c r="F281" s="142"/>
      <c r="G281" s="142"/>
      <c r="H281" s="142"/>
      <c r="I281" s="142"/>
      <c r="J281" s="236"/>
    </row>
    <row r="282" spans="1:10" ht="15" customHeight="1">
      <c r="A282" s="235" t="s">
        <v>136</v>
      </c>
      <c r="B282" s="142"/>
      <c r="C282" s="142"/>
      <c r="D282" s="797"/>
      <c r="E282" s="797"/>
      <c r="F282" s="797"/>
      <c r="G282" s="797"/>
      <c r="H282" s="797"/>
      <c r="I282" s="797"/>
      <c r="J282" s="236"/>
    </row>
    <row r="283" spans="1:10" ht="15" customHeight="1">
      <c r="A283" s="235" t="s">
        <v>137</v>
      </c>
      <c r="B283" s="142"/>
      <c r="C283" s="142"/>
      <c r="D283" s="798"/>
      <c r="E283" s="798"/>
      <c r="F283" s="798"/>
      <c r="G283" s="798"/>
      <c r="H283" s="798"/>
      <c r="I283" s="798"/>
      <c r="J283" s="236"/>
    </row>
    <row r="284" spans="1:10" ht="15" customHeight="1">
      <c r="A284" s="237" t="s">
        <v>138</v>
      </c>
      <c r="B284" s="142"/>
      <c r="C284" s="142"/>
      <c r="D284" s="58">
        <v>0</v>
      </c>
      <c r="E284" s="240" t="s">
        <v>139</v>
      </c>
      <c r="F284" s="142"/>
      <c r="G284" s="62"/>
      <c r="H284" s="239" t="s">
        <v>5</v>
      </c>
      <c r="I284" s="62"/>
      <c r="J284" s="236"/>
    </row>
    <row r="285" spans="1:10" ht="25.5" customHeight="1">
      <c r="A285" s="799" t="s">
        <v>140</v>
      </c>
      <c r="B285" s="800"/>
      <c r="C285" s="800"/>
      <c r="D285" s="800"/>
      <c r="E285" s="800"/>
      <c r="F285" s="800"/>
      <c r="G285" s="66" t="s">
        <v>141</v>
      </c>
      <c r="H285" s="142"/>
      <c r="I285" s="142" t="s">
        <v>142</v>
      </c>
      <c r="J285" s="236"/>
    </row>
    <row r="286" spans="1:10" ht="15" customHeight="1">
      <c r="A286" s="235" t="s">
        <v>143</v>
      </c>
      <c r="B286" s="142"/>
      <c r="C286" s="142"/>
      <c r="D286" s="142"/>
      <c r="E286" s="142"/>
      <c r="F286" s="142"/>
      <c r="G286" s="142"/>
      <c r="H286" s="142"/>
      <c r="I286" s="142"/>
      <c r="J286" s="236"/>
    </row>
    <row r="287" spans="1:10" ht="4.5" customHeight="1" thickBot="1">
      <c r="A287" s="241"/>
      <c r="B287" s="142"/>
      <c r="C287" s="142"/>
      <c r="D287" s="142"/>
      <c r="E287" s="142"/>
      <c r="F287" s="142"/>
      <c r="G287" s="142"/>
      <c r="H287" s="142"/>
      <c r="I287" s="142"/>
      <c r="J287" s="236"/>
    </row>
    <row r="288" spans="1:10" ht="12.75">
      <c r="A288" s="241"/>
      <c r="B288" s="788"/>
      <c r="C288" s="789"/>
      <c r="D288" s="789"/>
      <c r="E288" s="789"/>
      <c r="F288" s="789"/>
      <c r="G288" s="789"/>
      <c r="H288" s="789"/>
      <c r="I288" s="790"/>
      <c r="J288" s="236"/>
    </row>
    <row r="289" spans="1:10" ht="12.75">
      <c r="A289" s="241"/>
      <c r="B289" s="791"/>
      <c r="C289" s="792"/>
      <c r="D289" s="792"/>
      <c r="E289" s="792"/>
      <c r="F289" s="792"/>
      <c r="G289" s="792"/>
      <c r="H289" s="792"/>
      <c r="I289" s="793"/>
      <c r="J289" s="236"/>
    </row>
    <row r="290" spans="1:10" ht="13.5" thickBot="1">
      <c r="A290" s="241"/>
      <c r="B290" s="794"/>
      <c r="C290" s="795"/>
      <c r="D290" s="795"/>
      <c r="E290" s="795"/>
      <c r="F290" s="795"/>
      <c r="G290" s="795"/>
      <c r="H290" s="795"/>
      <c r="I290" s="796"/>
      <c r="J290" s="236"/>
    </row>
    <row r="291" spans="1:10" ht="4.5" customHeight="1" thickBot="1">
      <c r="A291" s="242"/>
      <c r="B291" s="243"/>
      <c r="C291" s="243"/>
      <c r="D291" s="243"/>
      <c r="E291" s="243"/>
      <c r="F291" s="243"/>
      <c r="G291" s="243"/>
      <c r="H291" s="243"/>
      <c r="I291" s="243"/>
      <c r="J291" s="244"/>
    </row>
    <row r="292" spans="1:13" ht="12" customHeight="1">
      <c r="A292" s="524" t="s">
        <v>144</v>
      </c>
      <c r="B292" s="525"/>
      <c r="C292" s="525"/>
      <c r="D292" s="525"/>
      <c r="E292" s="525"/>
      <c r="F292" s="525"/>
      <c r="G292" s="525"/>
      <c r="H292" s="525"/>
      <c r="I292" s="525"/>
      <c r="J292" s="526"/>
      <c r="K292" s="405" t="s">
        <v>145</v>
      </c>
      <c r="L292" s="91">
        <v>1</v>
      </c>
      <c r="M292" s="91">
        <v>1</v>
      </c>
    </row>
    <row r="293" spans="1:13" ht="15" customHeight="1">
      <c r="A293" s="235" t="s">
        <v>125</v>
      </c>
      <c r="B293" s="142"/>
      <c r="C293" s="142"/>
      <c r="D293" s="56"/>
      <c r="E293" s="56"/>
      <c r="F293" s="56"/>
      <c r="G293" s="56"/>
      <c r="H293" s="56"/>
      <c r="I293" s="56"/>
      <c r="J293" s="236"/>
      <c r="K293" s="405" t="s">
        <v>146</v>
      </c>
      <c r="L293" s="91">
        <v>0</v>
      </c>
      <c r="M293" s="91">
        <v>0</v>
      </c>
    </row>
    <row r="294" spans="1:13" ht="15" customHeight="1">
      <c r="A294" s="235" t="s">
        <v>126</v>
      </c>
      <c r="B294" s="142"/>
      <c r="C294" s="142"/>
      <c r="D294" s="57"/>
      <c r="E294" s="57"/>
      <c r="F294" s="57"/>
      <c r="G294" s="57"/>
      <c r="H294" s="57"/>
      <c r="I294" s="57"/>
      <c r="J294" s="236"/>
      <c r="K294" s="405" t="s">
        <v>147</v>
      </c>
      <c r="L294" s="91">
        <v>1</v>
      </c>
      <c r="M294" s="91">
        <v>1</v>
      </c>
    </row>
    <row r="295" spans="1:13" ht="15" customHeight="1">
      <c r="A295" s="237" t="s">
        <v>148</v>
      </c>
      <c r="B295" s="142"/>
      <c r="C295" s="142"/>
      <c r="D295" s="142"/>
      <c r="E295" s="58">
        <v>0</v>
      </c>
      <c r="F295" s="142"/>
      <c r="G295" s="142"/>
      <c r="H295" s="142"/>
      <c r="I295" s="142"/>
      <c r="J295" s="236"/>
      <c r="K295" s="405" t="s">
        <v>149</v>
      </c>
      <c r="L295" s="91">
        <v>0</v>
      </c>
      <c r="M295" s="91">
        <v>0</v>
      </c>
    </row>
    <row r="296" spans="1:13" ht="15" customHeight="1">
      <c r="A296" s="235" t="s">
        <v>150</v>
      </c>
      <c r="B296" s="142"/>
      <c r="C296" s="142"/>
      <c r="D296" s="142"/>
      <c r="E296" s="64"/>
      <c r="F296" s="142"/>
      <c r="G296" s="142"/>
      <c r="H296" s="142"/>
      <c r="I296" s="142"/>
      <c r="J296" s="236"/>
      <c r="K296" s="405" t="s">
        <v>151</v>
      </c>
      <c r="L296" s="91">
        <v>0</v>
      </c>
      <c r="M296" s="91">
        <v>0</v>
      </c>
    </row>
    <row r="297" spans="1:10" ht="12.75" customHeight="1">
      <c r="A297" s="235" t="s">
        <v>152</v>
      </c>
      <c r="B297" s="245"/>
      <c r="C297" s="245"/>
      <c r="D297" s="245"/>
      <c r="E297" s="245"/>
      <c r="F297" s="245"/>
      <c r="G297" s="66"/>
      <c r="H297" s="142"/>
      <c r="I297" s="142"/>
      <c r="J297" s="236"/>
    </row>
    <row r="298" spans="1:10" ht="12.75" customHeight="1">
      <c r="A298" s="235" t="s">
        <v>153</v>
      </c>
      <c r="B298" s="245"/>
      <c r="C298" s="245"/>
      <c r="D298" s="245"/>
      <c r="E298" s="65"/>
      <c r="F298" s="245"/>
      <c r="G298" s="66"/>
      <c r="H298" s="142"/>
      <c r="I298" s="142"/>
      <c r="J298" s="236"/>
    </row>
    <row r="299" spans="1:10" ht="15" customHeight="1" thickBot="1">
      <c r="A299" s="235" t="s">
        <v>143</v>
      </c>
      <c r="B299" s="142"/>
      <c r="C299" s="142"/>
      <c r="D299" s="142"/>
      <c r="E299" s="142"/>
      <c r="F299" s="142"/>
      <c r="G299" s="142"/>
      <c r="H299" s="142"/>
      <c r="I299" s="142"/>
      <c r="J299" s="236"/>
    </row>
    <row r="300" spans="1:10" ht="12.75">
      <c r="A300" s="241"/>
      <c r="B300" s="788"/>
      <c r="C300" s="789"/>
      <c r="D300" s="789"/>
      <c r="E300" s="789"/>
      <c r="F300" s="789"/>
      <c r="G300" s="789"/>
      <c r="H300" s="789"/>
      <c r="I300" s="790"/>
      <c r="J300" s="236"/>
    </row>
    <row r="301" spans="1:10" ht="12.75">
      <c r="A301" s="241"/>
      <c r="B301" s="791"/>
      <c r="C301" s="792"/>
      <c r="D301" s="792"/>
      <c r="E301" s="792"/>
      <c r="F301" s="792"/>
      <c r="G301" s="792"/>
      <c r="H301" s="792"/>
      <c r="I301" s="793"/>
      <c r="J301" s="236"/>
    </row>
    <row r="302" spans="1:10" ht="13.5" thickBot="1">
      <c r="A302" s="241"/>
      <c r="B302" s="794"/>
      <c r="C302" s="795"/>
      <c r="D302" s="795"/>
      <c r="E302" s="795"/>
      <c r="F302" s="795"/>
      <c r="G302" s="795"/>
      <c r="H302" s="795"/>
      <c r="I302" s="796"/>
      <c r="J302" s="236"/>
    </row>
    <row r="303" spans="1:10" ht="6" customHeight="1" thickBot="1">
      <c r="A303" s="246"/>
      <c r="B303" s="247"/>
      <c r="C303" s="247"/>
      <c r="D303" s="247"/>
      <c r="E303" s="247"/>
      <c r="F303" s="247"/>
      <c r="G303" s="247"/>
      <c r="H303" s="247"/>
      <c r="I303" s="247"/>
      <c r="J303" s="202"/>
    </row>
    <row r="304" spans="1:10" ht="4.5" customHeight="1" thickBot="1">
      <c r="A304" s="242"/>
      <c r="B304" s="243"/>
      <c r="C304" s="243"/>
      <c r="D304" s="243"/>
      <c r="E304" s="243"/>
      <c r="F304" s="243"/>
      <c r="G304" s="243"/>
      <c r="H304" s="243"/>
      <c r="I304" s="243"/>
      <c r="J304" s="244"/>
    </row>
    <row r="305" spans="1:13" ht="12" customHeight="1">
      <c r="A305" s="524" t="s">
        <v>144</v>
      </c>
      <c r="B305" s="525"/>
      <c r="C305" s="525"/>
      <c r="D305" s="525"/>
      <c r="E305" s="525"/>
      <c r="F305" s="525"/>
      <c r="G305" s="525"/>
      <c r="H305" s="525"/>
      <c r="I305" s="525"/>
      <c r="J305" s="526"/>
      <c r="K305" s="405" t="s">
        <v>145</v>
      </c>
      <c r="L305" s="91">
        <v>1</v>
      </c>
      <c r="M305" s="91">
        <v>1</v>
      </c>
    </row>
    <row r="306" spans="1:13" ht="15" customHeight="1">
      <c r="A306" s="235" t="s">
        <v>125</v>
      </c>
      <c r="B306" s="142"/>
      <c r="C306" s="142"/>
      <c r="D306" s="56"/>
      <c r="E306" s="56"/>
      <c r="F306" s="56"/>
      <c r="G306" s="56"/>
      <c r="H306" s="56"/>
      <c r="I306" s="56"/>
      <c r="J306" s="236"/>
      <c r="K306" s="405" t="s">
        <v>146</v>
      </c>
      <c r="L306" s="91">
        <v>0</v>
      </c>
      <c r="M306" s="91">
        <v>0</v>
      </c>
    </row>
    <row r="307" spans="1:13" ht="15" customHeight="1">
      <c r="A307" s="235" t="s">
        <v>126</v>
      </c>
      <c r="B307" s="142"/>
      <c r="C307" s="142"/>
      <c r="D307" s="57"/>
      <c r="E307" s="57"/>
      <c r="F307" s="57"/>
      <c r="G307" s="57"/>
      <c r="H307" s="57"/>
      <c r="I307" s="57"/>
      <c r="J307" s="236"/>
      <c r="K307" s="405" t="s">
        <v>147</v>
      </c>
      <c r="L307" s="91">
        <v>1</v>
      </c>
      <c r="M307" s="91">
        <v>1</v>
      </c>
    </row>
    <row r="308" spans="1:13" ht="15" customHeight="1">
      <c r="A308" s="237" t="s">
        <v>148</v>
      </c>
      <c r="B308" s="142"/>
      <c r="C308" s="142"/>
      <c r="D308" s="142"/>
      <c r="E308" s="58">
        <v>0</v>
      </c>
      <c r="F308" s="142"/>
      <c r="G308" s="142"/>
      <c r="H308" s="142"/>
      <c r="I308" s="142"/>
      <c r="J308" s="236"/>
      <c r="K308" s="405" t="s">
        <v>149</v>
      </c>
      <c r="L308" s="91">
        <v>0</v>
      </c>
      <c r="M308" s="91">
        <v>0</v>
      </c>
    </row>
    <row r="309" spans="1:13" ht="15" customHeight="1">
      <c r="A309" s="235" t="s">
        <v>150</v>
      </c>
      <c r="B309" s="142"/>
      <c r="C309" s="142"/>
      <c r="D309" s="142"/>
      <c r="E309" s="64"/>
      <c r="F309" s="142"/>
      <c r="G309" s="142"/>
      <c r="H309" s="142"/>
      <c r="I309" s="142"/>
      <c r="J309" s="236"/>
      <c r="K309" s="405" t="s">
        <v>151</v>
      </c>
      <c r="L309" s="91">
        <v>0</v>
      </c>
      <c r="M309" s="91">
        <v>0</v>
      </c>
    </row>
    <row r="310" spans="1:10" ht="12.75" customHeight="1">
      <c r="A310" s="235" t="s">
        <v>152</v>
      </c>
      <c r="B310" s="245"/>
      <c r="C310" s="245"/>
      <c r="D310" s="245"/>
      <c r="E310" s="245"/>
      <c r="F310" s="245"/>
      <c r="G310" s="66"/>
      <c r="H310" s="142"/>
      <c r="I310" s="142"/>
      <c r="J310" s="236"/>
    </row>
    <row r="311" spans="1:10" ht="12.75" customHeight="1">
      <c r="A311" s="235" t="s">
        <v>153</v>
      </c>
      <c r="B311" s="245"/>
      <c r="C311" s="245"/>
      <c r="D311" s="245"/>
      <c r="E311" s="65"/>
      <c r="F311" s="245"/>
      <c r="G311" s="66"/>
      <c r="H311" s="142"/>
      <c r="I311" s="142"/>
      <c r="J311" s="236"/>
    </row>
    <row r="312" spans="1:10" ht="15" customHeight="1" thickBot="1">
      <c r="A312" s="235" t="s">
        <v>143</v>
      </c>
      <c r="B312" s="142"/>
      <c r="C312" s="142"/>
      <c r="D312" s="142"/>
      <c r="E312" s="142"/>
      <c r="F312" s="142"/>
      <c r="G312" s="142"/>
      <c r="H312" s="142"/>
      <c r="I312" s="142"/>
      <c r="J312" s="236"/>
    </row>
    <row r="313" spans="1:10" ht="12.75">
      <c r="A313" s="241"/>
      <c r="B313" s="788"/>
      <c r="C313" s="789"/>
      <c r="D313" s="789"/>
      <c r="E313" s="789"/>
      <c r="F313" s="789"/>
      <c r="G313" s="789"/>
      <c r="H313" s="789"/>
      <c r="I313" s="790"/>
      <c r="J313" s="236"/>
    </row>
    <row r="314" spans="1:10" ht="12.75">
      <c r="A314" s="241"/>
      <c r="B314" s="791"/>
      <c r="C314" s="792"/>
      <c r="D314" s="792"/>
      <c r="E314" s="792"/>
      <c r="F314" s="792"/>
      <c r="G314" s="792"/>
      <c r="H314" s="792"/>
      <c r="I314" s="793"/>
      <c r="J314" s="236"/>
    </row>
    <row r="315" spans="1:10" ht="13.5" thickBot="1">
      <c r="A315" s="241"/>
      <c r="B315" s="794"/>
      <c r="C315" s="795"/>
      <c r="D315" s="795"/>
      <c r="E315" s="795"/>
      <c r="F315" s="795"/>
      <c r="G315" s="795"/>
      <c r="H315" s="795"/>
      <c r="I315" s="796"/>
      <c r="J315" s="236"/>
    </row>
    <row r="316" spans="1:10" ht="6" customHeight="1" thickBot="1">
      <c r="A316" s="246"/>
      <c r="B316" s="247"/>
      <c r="C316" s="247"/>
      <c r="D316" s="247"/>
      <c r="E316" s="247"/>
      <c r="F316" s="247"/>
      <c r="G316" s="247"/>
      <c r="H316" s="247"/>
      <c r="I316" s="247"/>
      <c r="J316" s="202"/>
    </row>
    <row r="317" spans="1:10" ht="12.75">
      <c r="A317" s="524" t="s">
        <v>237</v>
      </c>
      <c r="B317" s="525"/>
      <c r="C317" s="525"/>
      <c r="D317" s="525"/>
      <c r="E317" s="525"/>
      <c r="F317" s="525"/>
      <c r="G317" s="525"/>
      <c r="H317" s="525"/>
      <c r="I317" s="525"/>
      <c r="J317" s="526"/>
    </row>
    <row r="318" spans="1:10" ht="15" customHeight="1">
      <c r="A318" s="235" t="s">
        <v>125</v>
      </c>
      <c r="B318" s="142"/>
      <c r="C318" s="142"/>
      <c r="D318" s="797"/>
      <c r="E318" s="797"/>
      <c r="F318" s="797"/>
      <c r="G318" s="797"/>
      <c r="H318" s="797"/>
      <c r="I318" s="797"/>
      <c r="J318" s="236"/>
    </row>
    <row r="319" spans="1:10" ht="15" customHeight="1">
      <c r="A319" s="235" t="s">
        <v>126</v>
      </c>
      <c r="B319" s="142"/>
      <c r="C319" s="142"/>
      <c r="D319" s="798"/>
      <c r="E319" s="798"/>
      <c r="F319" s="798"/>
      <c r="G319" s="798"/>
      <c r="H319" s="798"/>
      <c r="I319" s="798"/>
      <c r="J319" s="236"/>
    </row>
    <row r="320" spans="1:10" ht="15" customHeight="1">
      <c r="A320" s="237" t="s">
        <v>127</v>
      </c>
      <c r="B320" s="142"/>
      <c r="C320" s="142"/>
      <c r="D320" s="142"/>
      <c r="E320" s="58">
        <v>0</v>
      </c>
      <c r="F320" s="142"/>
      <c r="G320" s="142"/>
      <c r="H320" s="142"/>
      <c r="I320" s="142"/>
      <c r="J320" s="236"/>
    </row>
    <row r="321" spans="1:10" ht="15" customHeight="1">
      <c r="A321" s="237" t="s">
        <v>128</v>
      </c>
      <c r="B321" s="142"/>
      <c r="C321" s="142"/>
      <c r="D321" s="142"/>
      <c r="E321" s="58">
        <v>0</v>
      </c>
      <c r="F321" s="142"/>
      <c r="G321" s="142"/>
      <c r="H321" s="142"/>
      <c r="I321" s="142"/>
      <c r="J321" s="236"/>
    </row>
    <row r="322" spans="1:10" ht="15" customHeight="1">
      <c r="A322" s="235" t="s">
        <v>129</v>
      </c>
      <c r="B322" s="142"/>
      <c r="C322" s="142"/>
      <c r="D322" s="59"/>
      <c r="E322" s="239" t="s">
        <v>130</v>
      </c>
      <c r="F322" s="142"/>
      <c r="G322" s="60"/>
      <c r="H322" s="239" t="s">
        <v>5</v>
      </c>
      <c r="I322" s="60"/>
      <c r="J322" s="236"/>
    </row>
    <row r="323" spans="1:10" ht="15" customHeight="1">
      <c r="A323" s="235" t="s">
        <v>131</v>
      </c>
      <c r="B323" s="142"/>
      <c r="C323" s="142"/>
      <c r="D323" s="61"/>
      <c r="E323" s="239" t="s">
        <v>130</v>
      </c>
      <c r="F323" s="142"/>
      <c r="G323" s="62"/>
      <c r="H323" s="239" t="s">
        <v>5</v>
      </c>
      <c r="I323" s="62"/>
      <c r="J323" s="236"/>
    </row>
    <row r="324" spans="1:10" ht="15" customHeight="1">
      <c r="A324" s="235" t="s">
        <v>132</v>
      </c>
      <c r="B324" s="59"/>
      <c r="C324" s="142" t="s">
        <v>133</v>
      </c>
      <c r="D324" s="142"/>
      <c r="E324" s="239" t="s">
        <v>134</v>
      </c>
      <c r="F324" s="142"/>
      <c r="G324" s="63"/>
      <c r="H324" s="142"/>
      <c r="I324" s="142"/>
      <c r="J324" s="236"/>
    </row>
    <row r="325" spans="1:10" ht="15" customHeight="1">
      <c r="A325" s="235" t="s">
        <v>135</v>
      </c>
      <c r="B325" s="142"/>
      <c r="C325" s="142"/>
      <c r="D325" s="59"/>
      <c r="E325" s="142"/>
      <c r="F325" s="142"/>
      <c r="G325" s="142"/>
      <c r="H325" s="142"/>
      <c r="I325" s="142"/>
      <c r="J325" s="236"/>
    </row>
    <row r="326" spans="1:10" ht="15" customHeight="1">
      <c r="A326" s="235" t="s">
        <v>136</v>
      </c>
      <c r="B326" s="142"/>
      <c r="C326" s="142"/>
      <c r="D326" s="797"/>
      <c r="E326" s="797"/>
      <c r="F326" s="797"/>
      <c r="G326" s="797"/>
      <c r="H326" s="797"/>
      <c r="I326" s="797"/>
      <c r="J326" s="236"/>
    </row>
    <row r="327" spans="1:10" ht="15" customHeight="1">
      <c r="A327" s="235" t="s">
        <v>137</v>
      </c>
      <c r="B327" s="142"/>
      <c r="C327" s="142"/>
      <c r="D327" s="798"/>
      <c r="E327" s="798"/>
      <c r="F327" s="798"/>
      <c r="G327" s="798"/>
      <c r="H327" s="798"/>
      <c r="I327" s="798"/>
      <c r="J327" s="236"/>
    </row>
    <row r="328" spans="1:10" ht="15" customHeight="1">
      <c r="A328" s="237" t="s">
        <v>138</v>
      </c>
      <c r="B328" s="142"/>
      <c r="C328" s="142"/>
      <c r="D328" s="58">
        <v>0</v>
      </c>
      <c r="E328" s="240" t="s">
        <v>139</v>
      </c>
      <c r="F328" s="142"/>
      <c r="G328" s="62"/>
      <c r="H328" s="239" t="s">
        <v>5</v>
      </c>
      <c r="I328" s="62"/>
      <c r="J328" s="236"/>
    </row>
    <row r="329" spans="1:10" ht="25.5" customHeight="1">
      <c r="A329" s="799" t="s">
        <v>140</v>
      </c>
      <c r="B329" s="800"/>
      <c r="C329" s="800"/>
      <c r="D329" s="800"/>
      <c r="E329" s="800"/>
      <c r="F329" s="800"/>
      <c r="G329" s="66" t="s">
        <v>141</v>
      </c>
      <c r="H329" s="142"/>
      <c r="I329" s="142" t="s">
        <v>142</v>
      </c>
      <c r="J329" s="236"/>
    </row>
    <row r="330" spans="1:10" ht="15" customHeight="1">
      <c r="A330" s="235" t="s">
        <v>143</v>
      </c>
      <c r="B330" s="142"/>
      <c r="C330" s="142"/>
      <c r="D330" s="142"/>
      <c r="E330" s="142"/>
      <c r="F330" s="142"/>
      <c r="G330" s="142"/>
      <c r="H330" s="142"/>
      <c r="I330" s="142"/>
      <c r="J330" s="236"/>
    </row>
    <row r="331" spans="1:10" ht="4.5" customHeight="1" thickBot="1">
      <c r="A331" s="241"/>
      <c r="B331" s="142"/>
      <c r="C331" s="142"/>
      <c r="D331" s="142"/>
      <c r="E331" s="142"/>
      <c r="F331" s="142"/>
      <c r="G331" s="142"/>
      <c r="H331" s="142"/>
      <c r="I331" s="142"/>
      <c r="J331" s="236"/>
    </row>
    <row r="332" spans="1:10" ht="12.75">
      <c r="A332" s="241"/>
      <c r="B332" s="788"/>
      <c r="C332" s="789"/>
      <c r="D332" s="789"/>
      <c r="E332" s="789"/>
      <c r="F332" s="789"/>
      <c r="G332" s="789"/>
      <c r="H332" s="789"/>
      <c r="I332" s="790"/>
      <c r="J332" s="236"/>
    </row>
    <row r="333" spans="1:10" ht="12.75">
      <c r="A333" s="241"/>
      <c r="B333" s="791"/>
      <c r="C333" s="792"/>
      <c r="D333" s="792"/>
      <c r="E333" s="792"/>
      <c r="F333" s="792"/>
      <c r="G333" s="792"/>
      <c r="H333" s="792"/>
      <c r="I333" s="793"/>
      <c r="J333" s="236"/>
    </row>
    <row r="334" spans="1:10" ht="13.5" thickBot="1">
      <c r="A334" s="241"/>
      <c r="B334" s="794"/>
      <c r="C334" s="795"/>
      <c r="D334" s="795"/>
      <c r="E334" s="795"/>
      <c r="F334" s="795"/>
      <c r="G334" s="795"/>
      <c r="H334" s="795"/>
      <c r="I334" s="796"/>
      <c r="J334" s="236"/>
    </row>
    <row r="335" spans="1:10" ht="4.5" customHeight="1" thickBot="1">
      <c r="A335" s="242"/>
      <c r="B335" s="243"/>
      <c r="C335" s="243"/>
      <c r="D335" s="243"/>
      <c r="E335" s="243"/>
      <c r="F335" s="243"/>
      <c r="G335" s="243"/>
      <c r="H335" s="243"/>
      <c r="I335" s="243"/>
      <c r="J335" s="244"/>
    </row>
    <row r="336" spans="1:13" ht="12" customHeight="1">
      <c r="A336" s="524" t="s">
        <v>144</v>
      </c>
      <c r="B336" s="525"/>
      <c r="C336" s="525"/>
      <c r="D336" s="525"/>
      <c r="E336" s="525"/>
      <c r="F336" s="525"/>
      <c r="G336" s="525"/>
      <c r="H336" s="525"/>
      <c r="I336" s="525"/>
      <c r="J336" s="526"/>
      <c r="K336" s="405" t="s">
        <v>145</v>
      </c>
      <c r="L336" s="91">
        <v>1</v>
      </c>
      <c r="M336" s="91">
        <v>1</v>
      </c>
    </row>
    <row r="337" spans="1:13" ht="15" customHeight="1">
      <c r="A337" s="235" t="s">
        <v>125</v>
      </c>
      <c r="B337" s="142"/>
      <c r="C337" s="142"/>
      <c r="D337" s="56"/>
      <c r="E337" s="56"/>
      <c r="F337" s="56"/>
      <c r="G337" s="56"/>
      <c r="H337" s="56"/>
      <c r="I337" s="56"/>
      <c r="J337" s="236"/>
      <c r="K337" s="405" t="s">
        <v>146</v>
      </c>
      <c r="L337" s="91">
        <v>0</v>
      </c>
      <c r="M337" s="91">
        <v>0</v>
      </c>
    </row>
    <row r="338" spans="1:13" ht="15" customHeight="1">
      <c r="A338" s="235" t="s">
        <v>126</v>
      </c>
      <c r="B338" s="142"/>
      <c r="C338" s="142"/>
      <c r="D338" s="57"/>
      <c r="E338" s="57"/>
      <c r="F338" s="57"/>
      <c r="G338" s="57"/>
      <c r="H338" s="57"/>
      <c r="I338" s="57"/>
      <c r="J338" s="236"/>
      <c r="K338" s="405" t="s">
        <v>147</v>
      </c>
      <c r="L338" s="91">
        <v>1</v>
      </c>
      <c r="M338" s="91">
        <v>1</v>
      </c>
    </row>
    <row r="339" spans="1:13" ht="15" customHeight="1">
      <c r="A339" s="237" t="s">
        <v>148</v>
      </c>
      <c r="B339" s="142"/>
      <c r="C339" s="142"/>
      <c r="D339" s="142"/>
      <c r="E339" s="58">
        <v>0</v>
      </c>
      <c r="F339" s="142"/>
      <c r="G339" s="142"/>
      <c r="H339" s="142"/>
      <c r="I339" s="142"/>
      <c r="J339" s="236"/>
      <c r="K339" s="405" t="s">
        <v>149</v>
      </c>
      <c r="L339" s="91">
        <v>0</v>
      </c>
      <c r="M339" s="91">
        <v>0</v>
      </c>
    </row>
    <row r="340" spans="1:13" ht="15" customHeight="1">
      <c r="A340" s="235" t="s">
        <v>150</v>
      </c>
      <c r="B340" s="142"/>
      <c r="C340" s="142"/>
      <c r="D340" s="142"/>
      <c r="E340" s="64"/>
      <c r="F340" s="142"/>
      <c r="G340" s="142"/>
      <c r="H340" s="142"/>
      <c r="I340" s="142"/>
      <c r="J340" s="236"/>
      <c r="K340" s="405" t="s">
        <v>151</v>
      </c>
      <c r="L340" s="91">
        <v>0</v>
      </c>
      <c r="M340" s="91">
        <v>0</v>
      </c>
    </row>
    <row r="341" spans="1:10" ht="12.75" customHeight="1">
      <c r="A341" s="235" t="s">
        <v>152</v>
      </c>
      <c r="B341" s="245"/>
      <c r="C341" s="245"/>
      <c r="D341" s="245"/>
      <c r="E341" s="245"/>
      <c r="F341" s="245"/>
      <c r="G341" s="66"/>
      <c r="H341" s="142"/>
      <c r="I341" s="142"/>
      <c r="J341" s="236"/>
    </row>
    <row r="342" spans="1:10" ht="12.75" customHeight="1">
      <c r="A342" s="235" t="s">
        <v>153</v>
      </c>
      <c r="B342" s="245"/>
      <c r="C342" s="245"/>
      <c r="D342" s="245"/>
      <c r="E342" s="65"/>
      <c r="F342" s="245"/>
      <c r="G342" s="66"/>
      <c r="H342" s="142"/>
      <c r="I342" s="142"/>
      <c r="J342" s="236"/>
    </row>
    <row r="343" spans="1:10" ht="15" customHeight="1" thickBot="1">
      <c r="A343" s="235" t="s">
        <v>143</v>
      </c>
      <c r="B343" s="142"/>
      <c r="C343" s="142"/>
      <c r="D343" s="142"/>
      <c r="E343" s="142"/>
      <c r="F343" s="142"/>
      <c r="G343" s="142"/>
      <c r="H343" s="142"/>
      <c r="I343" s="142"/>
      <c r="J343" s="236"/>
    </row>
    <row r="344" spans="1:10" ht="12.75">
      <c r="A344" s="241"/>
      <c r="B344" s="788"/>
      <c r="C344" s="789"/>
      <c r="D344" s="789"/>
      <c r="E344" s="789"/>
      <c r="F344" s="789"/>
      <c r="G344" s="789"/>
      <c r="H344" s="789"/>
      <c r="I344" s="790"/>
      <c r="J344" s="236"/>
    </row>
    <row r="345" spans="1:10" ht="12.75">
      <c r="A345" s="241"/>
      <c r="B345" s="791"/>
      <c r="C345" s="792"/>
      <c r="D345" s="792"/>
      <c r="E345" s="792"/>
      <c r="F345" s="792"/>
      <c r="G345" s="792"/>
      <c r="H345" s="792"/>
      <c r="I345" s="793"/>
      <c r="J345" s="236"/>
    </row>
    <row r="346" spans="1:10" ht="13.5" thickBot="1">
      <c r="A346" s="241"/>
      <c r="B346" s="794"/>
      <c r="C346" s="795"/>
      <c r="D346" s="795"/>
      <c r="E346" s="795"/>
      <c r="F346" s="795"/>
      <c r="G346" s="795"/>
      <c r="H346" s="795"/>
      <c r="I346" s="796"/>
      <c r="J346" s="236"/>
    </row>
    <row r="347" spans="1:10" ht="6" customHeight="1" thickBot="1">
      <c r="A347" s="246"/>
      <c r="B347" s="247"/>
      <c r="C347" s="247"/>
      <c r="D347" s="247"/>
      <c r="E347" s="247"/>
      <c r="F347" s="247"/>
      <c r="G347" s="247"/>
      <c r="H347" s="247"/>
      <c r="I347" s="247"/>
      <c r="J347" s="202"/>
    </row>
    <row r="348" spans="1:10" ht="4.5" customHeight="1" thickBot="1">
      <c r="A348" s="242"/>
      <c r="B348" s="243"/>
      <c r="C348" s="243"/>
      <c r="D348" s="243"/>
      <c r="E348" s="243"/>
      <c r="F348" s="243"/>
      <c r="G348" s="243"/>
      <c r="H348" s="243"/>
      <c r="I348" s="243"/>
      <c r="J348" s="244"/>
    </row>
    <row r="349" spans="1:13" ht="12" customHeight="1">
      <c r="A349" s="524" t="s">
        <v>144</v>
      </c>
      <c r="B349" s="525"/>
      <c r="C349" s="525"/>
      <c r="D349" s="525"/>
      <c r="E349" s="525"/>
      <c r="F349" s="525"/>
      <c r="G349" s="525"/>
      <c r="H349" s="525"/>
      <c r="I349" s="525"/>
      <c r="J349" s="526"/>
      <c r="K349" s="405" t="s">
        <v>145</v>
      </c>
      <c r="L349" s="91">
        <v>1</v>
      </c>
      <c r="M349" s="91">
        <v>1</v>
      </c>
    </row>
    <row r="350" spans="1:13" ht="15" customHeight="1">
      <c r="A350" s="235" t="s">
        <v>125</v>
      </c>
      <c r="B350" s="142"/>
      <c r="C350" s="142"/>
      <c r="D350" s="56"/>
      <c r="E350" s="56"/>
      <c r="F350" s="56"/>
      <c r="G350" s="56"/>
      <c r="H350" s="56"/>
      <c r="I350" s="56"/>
      <c r="J350" s="236"/>
      <c r="K350" s="405" t="s">
        <v>146</v>
      </c>
      <c r="L350" s="91">
        <v>0</v>
      </c>
      <c r="M350" s="91">
        <v>0</v>
      </c>
    </row>
    <row r="351" spans="1:13" ht="15" customHeight="1">
      <c r="A351" s="235" t="s">
        <v>126</v>
      </c>
      <c r="B351" s="142"/>
      <c r="C351" s="142"/>
      <c r="D351" s="57"/>
      <c r="E351" s="57"/>
      <c r="F351" s="57"/>
      <c r="G351" s="57"/>
      <c r="H351" s="57"/>
      <c r="I351" s="57"/>
      <c r="J351" s="236"/>
      <c r="K351" s="405" t="s">
        <v>147</v>
      </c>
      <c r="L351" s="91">
        <v>1</v>
      </c>
      <c r="M351" s="91">
        <v>1</v>
      </c>
    </row>
    <row r="352" spans="1:13" ht="15" customHeight="1">
      <c r="A352" s="237" t="s">
        <v>148</v>
      </c>
      <c r="B352" s="142"/>
      <c r="C352" s="142"/>
      <c r="D352" s="142"/>
      <c r="E352" s="58">
        <v>0</v>
      </c>
      <c r="F352" s="142"/>
      <c r="G352" s="142"/>
      <c r="H352" s="142"/>
      <c r="I352" s="142"/>
      <c r="J352" s="236"/>
      <c r="K352" s="405" t="s">
        <v>149</v>
      </c>
      <c r="L352" s="91">
        <v>0</v>
      </c>
      <c r="M352" s="91">
        <v>0</v>
      </c>
    </row>
    <row r="353" spans="1:13" ht="15" customHeight="1">
      <c r="A353" s="235" t="s">
        <v>150</v>
      </c>
      <c r="B353" s="142"/>
      <c r="C353" s="142"/>
      <c r="D353" s="142"/>
      <c r="E353" s="64"/>
      <c r="F353" s="142"/>
      <c r="G353" s="142"/>
      <c r="H353" s="142"/>
      <c r="I353" s="142"/>
      <c r="J353" s="236"/>
      <c r="K353" s="405" t="s">
        <v>151</v>
      </c>
      <c r="L353" s="91">
        <v>0</v>
      </c>
      <c r="M353" s="91">
        <v>0</v>
      </c>
    </row>
    <row r="354" spans="1:10" ht="12.75" customHeight="1">
      <c r="A354" s="235" t="s">
        <v>152</v>
      </c>
      <c r="B354" s="245"/>
      <c r="C354" s="245"/>
      <c r="D354" s="245"/>
      <c r="E354" s="245"/>
      <c r="F354" s="245"/>
      <c r="G354" s="66"/>
      <c r="H354" s="142"/>
      <c r="I354" s="142"/>
      <c r="J354" s="236"/>
    </row>
    <row r="355" spans="1:10" ht="12.75" customHeight="1">
      <c r="A355" s="235" t="s">
        <v>153</v>
      </c>
      <c r="B355" s="245"/>
      <c r="C355" s="245"/>
      <c r="D355" s="245"/>
      <c r="E355" s="65"/>
      <c r="F355" s="245"/>
      <c r="G355" s="66"/>
      <c r="H355" s="142"/>
      <c r="I355" s="142"/>
      <c r="J355" s="236"/>
    </row>
    <row r="356" spans="1:10" ht="15" customHeight="1" thickBot="1">
      <c r="A356" s="235" t="s">
        <v>143</v>
      </c>
      <c r="B356" s="142"/>
      <c r="C356" s="142"/>
      <c r="D356" s="142"/>
      <c r="E356" s="142"/>
      <c r="F356" s="142"/>
      <c r="G356" s="142"/>
      <c r="H356" s="142"/>
      <c r="I356" s="142"/>
      <c r="J356" s="236"/>
    </row>
    <row r="357" spans="1:10" ht="12.75">
      <c r="A357" s="241"/>
      <c r="B357" s="788"/>
      <c r="C357" s="789"/>
      <c r="D357" s="789"/>
      <c r="E357" s="789"/>
      <c r="F357" s="789"/>
      <c r="G357" s="789"/>
      <c r="H357" s="789"/>
      <c r="I357" s="790"/>
      <c r="J357" s="236"/>
    </row>
    <row r="358" spans="1:10" ht="12.75">
      <c r="A358" s="241"/>
      <c r="B358" s="791"/>
      <c r="C358" s="792"/>
      <c r="D358" s="792"/>
      <c r="E358" s="792"/>
      <c r="F358" s="792"/>
      <c r="G358" s="792"/>
      <c r="H358" s="792"/>
      <c r="I358" s="793"/>
      <c r="J358" s="236"/>
    </row>
    <row r="359" spans="1:10" ht="13.5" thickBot="1">
      <c r="A359" s="241"/>
      <c r="B359" s="794"/>
      <c r="C359" s="795"/>
      <c r="D359" s="795"/>
      <c r="E359" s="795"/>
      <c r="F359" s="795"/>
      <c r="G359" s="795"/>
      <c r="H359" s="795"/>
      <c r="I359" s="796"/>
      <c r="J359" s="236"/>
    </row>
    <row r="360" spans="1:10" ht="6" customHeight="1" thickBot="1">
      <c r="A360" s="246"/>
      <c r="B360" s="247"/>
      <c r="C360" s="247"/>
      <c r="D360" s="247"/>
      <c r="E360" s="247"/>
      <c r="F360" s="247"/>
      <c r="G360" s="247"/>
      <c r="H360" s="247"/>
      <c r="I360" s="247"/>
      <c r="J360" s="202"/>
    </row>
    <row r="361" spans="1:10" ht="12.75">
      <c r="A361" s="524" t="s">
        <v>238</v>
      </c>
      <c r="B361" s="525"/>
      <c r="C361" s="525"/>
      <c r="D361" s="525"/>
      <c r="E361" s="525"/>
      <c r="F361" s="525"/>
      <c r="G361" s="525"/>
      <c r="H361" s="525"/>
      <c r="I361" s="525"/>
      <c r="J361" s="526"/>
    </row>
    <row r="362" spans="1:10" ht="15" customHeight="1">
      <c r="A362" s="235" t="s">
        <v>125</v>
      </c>
      <c r="B362" s="142"/>
      <c r="C362" s="142"/>
      <c r="D362" s="797"/>
      <c r="E362" s="797"/>
      <c r="F362" s="797"/>
      <c r="G362" s="797"/>
      <c r="H362" s="797"/>
      <c r="I362" s="797"/>
      <c r="J362" s="236"/>
    </row>
    <row r="363" spans="1:10" ht="15" customHeight="1">
      <c r="A363" s="235" t="s">
        <v>126</v>
      </c>
      <c r="B363" s="142"/>
      <c r="C363" s="142"/>
      <c r="D363" s="798"/>
      <c r="E363" s="798"/>
      <c r="F363" s="798"/>
      <c r="G363" s="798"/>
      <c r="H363" s="798"/>
      <c r="I363" s="798"/>
      <c r="J363" s="236"/>
    </row>
    <row r="364" spans="1:10" ht="15" customHeight="1">
      <c r="A364" s="237" t="s">
        <v>127</v>
      </c>
      <c r="B364" s="142"/>
      <c r="C364" s="142"/>
      <c r="D364" s="142"/>
      <c r="E364" s="58">
        <v>0</v>
      </c>
      <c r="F364" s="142"/>
      <c r="G364" s="142"/>
      <c r="H364" s="142"/>
      <c r="I364" s="142"/>
      <c r="J364" s="236"/>
    </row>
    <row r="365" spans="1:10" ht="15" customHeight="1">
      <c r="A365" s="237" t="s">
        <v>128</v>
      </c>
      <c r="B365" s="142"/>
      <c r="C365" s="142"/>
      <c r="D365" s="142"/>
      <c r="E365" s="58">
        <v>0</v>
      </c>
      <c r="F365" s="142"/>
      <c r="G365" s="142"/>
      <c r="H365" s="142"/>
      <c r="I365" s="142"/>
      <c r="J365" s="236"/>
    </row>
    <row r="366" spans="1:10" ht="15" customHeight="1">
      <c r="A366" s="235" t="s">
        <v>129</v>
      </c>
      <c r="B366" s="142"/>
      <c r="C366" s="142"/>
      <c r="D366" s="59"/>
      <c r="E366" s="239" t="s">
        <v>130</v>
      </c>
      <c r="F366" s="142"/>
      <c r="G366" s="60"/>
      <c r="H366" s="239" t="s">
        <v>5</v>
      </c>
      <c r="I366" s="60"/>
      <c r="J366" s="236"/>
    </row>
    <row r="367" spans="1:10" ht="15" customHeight="1">
      <c r="A367" s="235" t="s">
        <v>131</v>
      </c>
      <c r="B367" s="142"/>
      <c r="C367" s="142"/>
      <c r="D367" s="61"/>
      <c r="E367" s="239" t="s">
        <v>130</v>
      </c>
      <c r="F367" s="142"/>
      <c r="G367" s="62"/>
      <c r="H367" s="239" t="s">
        <v>5</v>
      </c>
      <c r="I367" s="62"/>
      <c r="J367" s="236"/>
    </row>
    <row r="368" spans="1:10" ht="15" customHeight="1">
      <c r="A368" s="235" t="s">
        <v>132</v>
      </c>
      <c r="B368" s="59"/>
      <c r="C368" s="142" t="s">
        <v>133</v>
      </c>
      <c r="D368" s="142"/>
      <c r="E368" s="239" t="s">
        <v>134</v>
      </c>
      <c r="F368" s="142"/>
      <c r="G368" s="63"/>
      <c r="H368" s="142"/>
      <c r="I368" s="142"/>
      <c r="J368" s="236"/>
    </row>
    <row r="369" spans="1:10" ht="15" customHeight="1">
      <c r="A369" s="235" t="s">
        <v>135</v>
      </c>
      <c r="B369" s="142"/>
      <c r="C369" s="142"/>
      <c r="D369" s="59"/>
      <c r="E369" s="142"/>
      <c r="F369" s="142"/>
      <c r="G369" s="142"/>
      <c r="H369" s="142"/>
      <c r="I369" s="142"/>
      <c r="J369" s="236"/>
    </row>
    <row r="370" spans="1:10" ht="15" customHeight="1">
      <c r="A370" s="235" t="s">
        <v>136</v>
      </c>
      <c r="B370" s="142"/>
      <c r="C370" s="142"/>
      <c r="D370" s="797"/>
      <c r="E370" s="797"/>
      <c r="F370" s="797"/>
      <c r="G370" s="797"/>
      <c r="H370" s="797"/>
      <c r="I370" s="797"/>
      <c r="J370" s="236"/>
    </row>
    <row r="371" spans="1:10" ht="15" customHeight="1">
      <c r="A371" s="235" t="s">
        <v>137</v>
      </c>
      <c r="B371" s="142"/>
      <c r="C371" s="142"/>
      <c r="D371" s="798"/>
      <c r="E371" s="798"/>
      <c r="F371" s="798"/>
      <c r="G371" s="798"/>
      <c r="H371" s="798"/>
      <c r="I371" s="798"/>
      <c r="J371" s="236"/>
    </row>
    <row r="372" spans="1:10" ht="15" customHeight="1">
      <c r="A372" s="237" t="s">
        <v>138</v>
      </c>
      <c r="B372" s="142"/>
      <c r="C372" s="142"/>
      <c r="D372" s="58">
        <v>0</v>
      </c>
      <c r="E372" s="240" t="s">
        <v>139</v>
      </c>
      <c r="F372" s="142"/>
      <c r="G372" s="62"/>
      <c r="H372" s="239" t="s">
        <v>5</v>
      </c>
      <c r="I372" s="62"/>
      <c r="J372" s="236"/>
    </row>
    <row r="373" spans="1:10" ht="25.5" customHeight="1">
      <c r="A373" s="799" t="s">
        <v>140</v>
      </c>
      <c r="B373" s="800"/>
      <c r="C373" s="800"/>
      <c r="D373" s="800"/>
      <c r="E373" s="800"/>
      <c r="F373" s="800"/>
      <c r="G373" s="66" t="s">
        <v>141</v>
      </c>
      <c r="H373" s="142"/>
      <c r="I373" s="142" t="s">
        <v>142</v>
      </c>
      <c r="J373" s="236"/>
    </row>
    <row r="374" spans="1:10" ht="15" customHeight="1">
      <c r="A374" s="235" t="s">
        <v>143</v>
      </c>
      <c r="B374" s="142"/>
      <c r="C374" s="142"/>
      <c r="D374" s="142"/>
      <c r="E374" s="142"/>
      <c r="F374" s="142"/>
      <c r="G374" s="142"/>
      <c r="H374" s="142"/>
      <c r="I374" s="142"/>
      <c r="J374" s="236"/>
    </row>
    <row r="375" spans="1:10" ht="4.5" customHeight="1" thickBot="1">
      <c r="A375" s="241"/>
      <c r="B375" s="142"/>
      <c r="C375" s="142"/>
      <c r="D375" s="142"/>
      <c r="E375" s="142"/>
      <c r="F375" s="142"/>
      <c r="G375" s="142"/>
      <c r="H375" s="142"/>
      <c r="I375" s="142"/>
      <c r="J375" s="236"/>
    </row>
    <row r="376" spans="1:10" ht="12.75">
      <c r="A376" s="241"/>
      <c r="B376" s="788"/>
      <c r="C376" s="789"/>
      <c r="D376" s="789"/>
      <c r="E376" s="789"/>
      <c r="F376" s="789"/>
      <c r="G376" s="789"/>
      <c r="H376" s="789"/>
      <c r="I376" s="790"/>
      <c r="J376" s="236"/>
    </row>
    <row r="377" spans="1:10" ht="12.75">
      <c r="A377" s="241"/>
      <c r="B377" s="791"/>
      <c r="C377" s="792"/>
      <c r="D377" s="792"/>
      <c r="E377" s="792"/>
      <c r="F377" s="792"/>
      <c r="G377" s="792"/>
      <c r="H377" s="792"/>
      <c r="I377" s="793"/>
      <c r="J377" s="236"/>
    </row>
    <row r="378" spans="1:10" ht="13.5" thickBot="1">
      <c r="A378" s="241"/>
      <c r="B378" s="794"/>
      <c r="C378" s="795"/>
      <c r="D378" s="795"/>
      <c r="E378" s="795"/>
      <c r="F378" s="795"/>
      <c r="G378" s="795"/>
      <c r="H378" s="795"/>
      <c r="I378" s="796"/>
      <c r="J378" s="236"/>
    </row>
    <row r="379" spans="1:10" ht="4.5" customHeight="1" thickBot="1">
      <c r="A379" s="242"/>
      <c r="B379" s="243"/>
      <c r="C379" s="243"/>
      <c r="D379" s="243"/>
      <c r="E379" s="243"/>
      <c r="F379" s="243"/>
      <c r="G379" s="243"/>
      <c r="H379" s="243"/>
      <c r="I379" s="243"/>
      <c r="J379" s="244"/>
    </row>
    <row r="380" spans="1:13" ht="12" customHeight="1">
      <c r="A380" s="524" t="s">
        <v>144</v>
      </c>
      <c r="B380" s="525"/>
      <c r="C380" s="525"/>
      <c r="D380" s="525"/>
      <c r="E380" s="525"/>
      <c r="F380" s="525"/>
      <c r="G380" s="525"/>
      <c r="H380" s="525"/>
      <c r="I380" s="525"/>
      <c r="J380" s="526"/>
      <c r="K380" s="405" t="s">
        <v>145</v>
      </c>
      <c r="L380" s="91">
        <v>1</v>
      </c>
      <c r="M380" s="91">
        <v>1</v>
      </c>
    </row>
    <row r="381" spans="1:13" ht="15" customHeight="1">
      <c r="A381" s="235" t="s">
        <v>125</v>
      </c>
      <c r="B381" s="142"/>
      <c r="C381" s="142"/>
      <c r="D381" s="56"/>
      <c r="E381" s="56"/>
      <c r="F381" s="56"/>
      <c r="G381" s="56"/>
      <c r="H381" s="56"/>
      <c r="I381" s="56"/>
      <c r="J381" s="236"/>
      <c r="K381" s="405" t="s">
        <v>146</v>
      </c>
      <c r="L381" s="91">
        <v>0</v>
      </c>
      <c r="M381" s="91">
        <v>0</v>
      </c>
    </row>
    <row r="382" spans="1:13" ht="15" customHeight="1">
      <c r="A382" s="235" t="s">
        <v>126</v>
      </c>
      <c r="B382" s="142"/>
      <c r="C382" s="142"/>
      <c r="D382" s="57"/>
      <c r="E382" s="57"/>
      <c r="F382" s="57"/>
      <c r="G382" s="57"/>
      <c r="H382" s="57"/>
      <c r="I382" s="57"/>
      <c r="J382" s="236"/>
      <c r="K382" s="405" t="s">
        <v>147</v>
      </c>
      <c r="L382" s="91">
        <v>1</v>
      </c>
      <c r="M382" s="91">
        <v>1</v>
      </c>
    </row>
    <row r="383" spans="1:13" ht="15" customHeight="1">
      <c r="A383" s="237" t="s">
        <v>148</v>
      </c>
      <c r="B383" s="142"/>
      <c r="C383" s="142"/>
      <c r="D383" s="142"/>
      <c r="E383" s="58">
        <v>0</v>
      </c>
      <c r="F383" s="142"/>
      <c r="G383" s="142"/>
      <c r="H383" s="142"/>
      <c r="I383" s="142"/>
      <c r="J383" s="236"/>
      <c r="K383" s="405" t="s">
        <v>149</v>
      </c>
      <c r="L383" s="91">
        <v>0</v>
      </c>
      <c r="M383" s="91">
        <v>0</v>
      </c>
    </row>
    <row r="384" spans="1:13" ht="15" customHeight="1">
      <c r="A384" s="235" t="s">
        <v>150</v>
      </c>
      <c r="B384" s="142"/>
      <c r="C384" s="142"/>
      <c r="D384" s="142"/>
      <c r="E384" s="64"/>
      <c r="F384" s="142"/>
      <c r="G384" s="142"/>
      <c r="H384" s="142"/>
      <c r="I384" s="142"/>
      <c r="J384" s="236"/>
      <c r="K384" s="405" t="s">
        <v>151</v>
      </c>
      <c r="L384" s="91">
        <v>0</v>
      </c>
      <c r="M384" s="91">
        <v>0</v>
      </c>
    </row>
    <row r="385" spans="1:10" ht="12.75" customHeight="1">
      <c r="A385" s="235" t="s">
        <v>152</v>
      </c>
      <c r="B385" s="245"/>
      <c r="C385" s="245"/>
      <c r="D385" s="245"/>
      <c r="E385" s="245"/>
      <c r="F385" s="245"/>
      <c r="G385" s="66"/>
      <c r="H385" s="142"/>
      <c r="I385" s="142"/>
      <c r="J385" s="236"/>
    </row>
    <row r="386" spans="1:10" ht="12.75" customHeight="1">
      <c r="A386" s="235" t="s">
        <v>153</v>
      </c>
      <c r="B386" s="245"/>
      <c r="C386" s="245"/>
      <c r="D386" s="245"/>
      <c r="E386" s="65"/>
      <c r="F386" s="245"/>
      <c r="G386" s="66"/>
      <c r="H386" s="142"/>
      <c r="I386" s="142"/>
      <c r="J386" s="236"/>
    </row>
    <row r="387" spans="1:10" ht="15" customHeight="1" thickBot="1">
      <c r="A387" s="235" t="s">
        <v>143</v>
      </c>
      <c r="B387" s="142"/>
      <c r="C387" s="142"/>
      <c r="D387" s="142"/>
      <c r="E387" s="142"/>
      <c r="F387" s="142"/>
      <c r="G387" s="142"/>
      <c r="H387" s="142"/>
      <c r="I387" s="142"/>
      <c r="J387" s="236"/>
    </row>
    <row r="388" spans="1:10" ht="12.75">
      <c r="A388" s="241"/>
      <c r="B388" s="788"/>
      <c r="C388" s="789"/>
      <c r="D388" s="789"/>
      <c r="E388" s="789"/>
      <c r="F388" s="789"/>
      <c r="G388" s="789"/>
      <c r="H388" s="789"/>
      <c r="I388" s="790"/>
      <c r="J388" s="236"/>
    </row>
    <row r="389" spans="1:10" ht="12.75">
      <c r="A389" s="241"/>
      <c r="B389" s="791"/>
      <c r="C389" s="792"/>
      <c r="D389" s="792"/>
      <c r="E389" s="792"/>
      <c r="F389" s="792"/>
      <c r="G389" s="792"/>
      <c r="H389" s="792"/>
      <c r="I389" s="793"/>
      <c r="J389" s="236"/>
    </row>
    <row r="390" spans="1:10" ht="13.5" thickBot="1">
      <c r="A390" s="241"/>
      <c r="B390" s="794"/>
      <c r="C390" s="795"/>
      <c r="D390" s="795"/>
      <c r="E390" s="795"/>
      <c r="F390" s="795"/>
      <c r="G390" s="795"/>
      <c r="H390" s="795"/>
      <c r="I390" s="796"/>
      <c r="J390" s="236"/>
    </row>
    <row r="391" spans="1:10" ht="6" customHeight="1" thickBot="1">
      <c r="A391" s="246"/>
      <c r="B391" s="247"/>
      <c r="C391" s="247"/>
      <c r="D391" s="247"/>
      <c r="E391" s="247"/>
      <c r="F391" s="247"/>
      <c r="G391" s="247"/>
      <c r="H391" s="247"/>
      <c r="I391" s="247"/>
      <c r="J391" s="202"/>
    </row>
    <row r="392" spans="1:10" ht="4.5" customHeight="1" thickBot="1">
      <c r="A392" s="242"/>
      <c r="B392" s="243"/>
      <c r="C392" s="243"/>
      <c r="D392" s="243"/>
      <c r="E392" s="243"/>
      <c r="F392" s="243"/>
      <c r="G392" s="243"/>
      <c r="H392" s="243"/>
      <c r="I392" s="243"/>
      <c r="J392" s="244"/>
    </row>
    <row r="393" spans="1:13" ht="12" customHeight="1">
      <c r="A393" s="524" t="s">
        <v>144</v>
      </c>
      <c r="B393" s="525"/>
      <c r="C393" s="525"/>
      <c r="D393" s="525"/>
      <c r="E393" s="525"/>
      <c r="F393" s="525"/>
      <c r="G393" s="525"/>
      <c r="H393" s="525"/>
      <c r="I393" s="525"/>
      <c r="J393" s="526"/>
      <c r="K393" s="405" t="s">
        <v>145</v>
      </c>
      <c r="L393" s="91">
        <v>1</v>
      </c>
      <c r="M393" s="91">
        <v>1</v>
      </c>
    </row>
    <row r="394" spans="1:13" ht="15" customHeight="1">
      <c r="A394" s="235" t="s">
        <v>125</v>
      </c>
      <c r="B394" s="142"/>
      <c r="C394" s="142"/>
      <c r="D394" s="56"/>
      <c r="E394" s="56"/>
      <c r="F394" s="56"/>
      <c r="G394" s="56"/>
      <c r="H394" s="56"/>
      <c r="I394" s="56"/>
      <c r="J394" s="236"/>
      <c r="K394" s="405" t="s">
        <v>146</v>
      </c>
      <c r="L394" s="91">
        <v>0</v>
      </c>
      <c r="M394" s="91">
        <v>0</v>
      </c>
    </row>
    <row r="395" spans="1:13" ht="15" customHeight="1">
      <c r="A395" s="235" t="s">
        <v>126</v>
      </c>
      <c r="B395" s="142"/>
      <c r="C395" s="142"/>
      <c r="D395" s="57"/>
      <c r="E395" s="57"/>
      <c r="F395" s="57"/>
      <c r="G395" s="57"/>
      <c r="H395" s="57"/>
      <c r="I395" s="57"/>
      <c r="J395" s="236"/>
      <c r="K395" s="405" t="s">
        <v>147</v>
      </c>
      <c r="L395" s="91">
        <v>1</v>
      </c>
      <c r="M395" s="91">
        <v>1</v>
      </c>
    </row>
    <row r="396" spans="1:13" ht="15" customHeight="1">
      <c r="A396" s="237" t="s">
        <v>148</v>
      </c>
      <c r="B396" s="142"/>
      <c r="C396" s="142"/>
      <c r="D396" s="142"/>
      <c r="E396" s="58">
        <v>0</v>
      </c>
      <c r="F396" s="142"/>
      <c r="G396" s="142"/>
      <c r="H396" s="142"/>
      <c r="I396" s="142"/>
      <c r="J396" s="236"/>
      <c r="K396" s="405" t="s">
        <v>149</v>
      </c>
      <c r="L396" s="91">
        <v>0</v>
      </c>
      <c r="M396" s="91">
        <v>0</v>
      </c>
    </row>
    <row r="397" spans="1:13" ht="15" customHeight="1">
      <c r="A397" s="235" t="s">
        <v>150</v>
      </c>
      <c r="B397" s="142"/>
      <c r="C397" s="142"/>
      <c r="D397" s="142"/>
      <c r="E397" s="64"/>
      <c r="F397" s="142"/>
      <c r="G397" s="142"/>
      <c r="H397" s="142"/>
      <c r="I397" s="142"/>
      <c r="J397" s="236"/>
      <c r="K397" s="405" t="s">
        <v>151</v>
      </c>
      <c r="L397" s="91">
        <v>0</v>
      </c>
      <c r="M397" s="91">
        <v>0</v>
      </c>
    </row>
    <row r="398" spans="1:10" ht="12.75" customHeight="1">
      <c r="A398" s="235" t="s">
        <v>152</v>
      </c>
      <c r="B398" s="245"/>
      <c r="C398" s="245"/>
      <c r="D398" s="245"/>
      <c r="E398" s="245"/>
      <c r="F398" s="245"/>
      <c r="G398" s="66"/>
      <c r="H398" s="142"/>
      <c r="I398" s="142"/>
      <c r="J398" s="236"/>
    </row>
    <row r="399" spans="1:10" ht="12.75" customHeight="1">
      <c r="A399" s="235" t="s">
        <v>153</v>
      </c>
      <c r="B399" s="245"/>
      <c r="C399" s="245"/>
      <c r="D399" s="245"/>
      <c r="E399" s="65"/>
      <c r="F399" s="245"/>
      <c r="G399" s="66"/>
      <c r="H399" s="142"/>
      <c r="I399" s="142"/>
      <c r="J399" s="236"/>
    </row>
    <row r="400" spans="1:10" ht="15" customHeight="1" thickBot="1">
      <c r="A400" s="235" t="s">
        <v>143</v>
      </c>
      <c r="B400" s="142"/>
      <c r="C400" s="142"/>
      <c r="D400" s="142"/>
      <c r="E400" s="142"/>
      <c r="F400" s="142"/>
      <c r="G400" s="142"/>
      <c r="H400" s="142"/>
      <c r="I400" s="142"/>
      <c r="J400" s="236"/>
    </row>
    <row r="401" spans="1:10" ht="12.75">
      <c r="A401" s="241"/>
      <c r="B401" s="788"/>
      <c r="C401" s="789"/>
      <c r="D401" s="789"/>
      <c r="E401" s="789"/>
      <c r="F401" s="789"/>
      <c r="G401" s="789"/>
      <c r="H401" s="789"/>
      <c r="I401" s="790"/>
      <c r="J401" s="236"/>
    </row>
    <row r="402" spans="1:10" ht="12.75">
      <c r="A402" s="241"/>
      <c r="B402" s="791"/>
      <c r="C402" s="792"/>
      <c r="D402" s="792"/>
      <c r="E402" s="792"/>
      <c r="F402" s="792"/>
      <c r="G402" s="792"/>
      <c r="H402" s="792"/>
      <c r="I402" s="793"/>
      <c r="J402" s="236"/>
    </row>
    <row r="403" spans="1:10" ht="13.5" thickBot="1">
      <c r="A403" s="241"/>
      <c r="B403" s="794"/>
      <c r="C403" s="795"/>
      <c r="D403" s="795"/>
      <c r="E403" s="795"/>
      <c r="F403" s="795"/>
      <c r="G403" s="795"/>
      <c r="H403" s="795"/>
      <c r="I403" s="796"/>
      <c r="J403" s="236"/>
    </row>
    <row r="404" spans="1:10" ht="6" customHeight="1" thickBot="1">
      <c r="A404" s="246"/>
      <c r="B404" s="247"/>
      <c r="C404" s="247"/>
      <c r="D404" s="247"/>
      <c r="E404" s="247"/>
      <c r="F404" s="247"/>
      <c r="G404" s="247"/>
      <c r="H404" s="247"/>
      <c r="I404" s="247"/>
      <c r="J404" s="202"/>
    </row>
    <row r="405" spans="1:10" ht="12.75">
      <c r="A405" s="524" t="s">
        <v>239</v>
      </c>
      <c r="B405" s="525"/>
      <c r="C405" s="525"/>
      <c r="D405" s="525"/>
      <c r="E405" s="525"/>
      <c r="F405" s="525"/>
      <c r="G405" s="525"/>
      <c r="H405" s="525"/>
      <c r="I405" s="525"/>
      <c r="J405" s="526"/>
    </row>
    <row r="406" spans="1:10" ht="15" customHeight="1">
      <c r="A406" s="235" t="s">
        <v>125</v>
      </c>
      <c r="B406" s="142"/>
      <c r="C406" s="142"/>
      <c r="D406" s="797"/>
      <c r="E406" s="797"/>
      <c r="F406" s="797"/>
      <c r="G406" s="797"/>
      <c r="H406" s="797"/>
      <c r="I406" s="797"/>
      <c r="J406" s="236"/>
    </row>
    <row r="407" spans="1:10" ht="15" customHeight="1">
      <c r="A407" s="235" t="s">
        <v>126</v>
      </c>
      <c r="B407" s="142"/>
      <c r="C407" s="142"/>
      <c r="D407" s="798"/>
      <c r="E407" s="798"/>
      <c r="F407" s="798"/>
      <c r="G407" s="798"/>
      <c r="H407" s="798"/>
      <c r="I407" s="798"/>
      <c r="J407" s="236"/>
    </row>
    <row r="408" spans="1:10" ht="15" customHeight="1">
      <c r="A408" s="237" t="s">
        <v>127</v>
      </c>
      <c r="B408" s="142"/>
      <c r="C408" s="142"/>
      <c r="D408" s="142"/>
      <c r="E408" s="58">
        <v>0</v>
      </c>
      <c r="F408" s="142"/>
      <c r="G408" s="142"/>
      <c r="H408" s="142"/>
      <c r="I408" s="142"/>
      <c r="J408" s="236"/>
    </row>
    <row r="409" spans="1:10" ht="15" customHeight="1">
      <c r="A409" s="237" t="s">
        <v>128</v>
      </c>
      <c r="B409" s="142"/>
      <c r="C409" s="142"/>
      <c r="D409" s="142"/>
      <c r="E409" s="58">
        <v>0</v>
      </c>
      <c r="F409" s="142"/>
      <c r="G409" s="142"/>
      <c r="H409" s="142"/>
      <c r="I409" s="142"/>
      <c r="J409" s="236"/>
    </row>
    <row r="410" spans="1:10" ht="15" customHeight="1">
      <c r="A410" s="235" t="s">
        <v>129</v>
      </c>
      <c r="B410" s="142"/>
      <c r="C410" s="142"/>
      <c r="D410" s="59"/>
      <c r="E410" s="239" t="s">
        <v>130</v>
      </c>
      <c r="F410" s="142"/>
      <c r="G410" s="60"/>
      <c r="H410" s="239" t="s">
        <v>5</v>
      </c>
      <c r="I410" s="60"/>
      <c r="J410" s="236"/>
    </row>
    <row r="411" spans="1:10" ht="15" customHeight="1">
      <c r="A411" s="235" t="s">
        <v>131</v>
      </c>
      <c r="B411" s="142"/>
      <c r="C411" s="142"/>
      <c r="D411" s="61"/>
      <c r="E411" s="239" t="s">
        <v>130</v>
      </c>
      <c r="F411" s="142"/>
      <c r="G411" s="62"/>
      <c r="H411" s="239" t="s">
        <v>5</v>
      </c>
      <c r="I411" s="62"/>
      <c r="J411" s="236"/>
    </row>
    <row r="412" spans="1:10" ht="15" customHeight="1">
      <c r="A412" s="235" t="s">
        <v>132</v>
      </c>
      <c r="B412" s="59"/>
      <c r="C412" s="142" t="s">
        <v>133</v>
      </c>
      <c r="D412" s="142"/>
      <c r="E412" s="239" t="s">
        <v>134</v>
      </c>
      <c r="F412" s="142"/>
      <c r="G412" s="63"/>
      <c r="H412" s="142"/>
      <c r="I412" s="142"/>
      <c r="J412" s="236"/>
    </row>
    <row r="413" spans="1:10" ht="15" customHeight="1">
      <c r="A413" s="235" t="s">
        <v>135</v>
      </c>
      <c r="B413" s="142"/>
      <c r="C413" s="142"/>
      <c r="D413" s="59"/>
      <c r="E413" s="142"/>
      <c r="F413" s="142"/>
      <c r="G413" s="142"/>
      <c r="H413" s="142"/>
      <c r="I413" s="142"/>
      <c r="J413" s="236"/>
    </row>
    <row r="414" spans="1:10" ht="15" customHeight="1">
      <c r="A414" s="235" t="s">
        <v>136</v>
      </c>
      <c r="B414" s="142"/>
      <c r="C414" s="142"/>
      <c r="D414" s="797"/>
      <c r="E414" s="797"/>
      <c r="F414" s="797"/>
      <c r="G414" s="797"/>
      <c r="H414" s="797"/>
      <c r="I414" s="797"/>
      <c r="J414" s="236"/>
    </row>
    <row r="415" spans="1:10" ht="15" customHeight="1">
      <c r="A415" s="235" t="s">
        <v>137</v>
      </c>
      <c r="B415" s="142"/>
      <c r="C415" s="142"/>
      <c r="D415" s="798"/>
      <c r="E415" s="798"/>
      <c r="F415" s="798"/>
      <c r="G415" s="798"/>
      <c r="H415" s="798"/>
      <c r="I415" s="798"/>
      <c r="J415" s="236"/>
    </row>
    <row r="416" spans="1:10" ht="15" customHeight="1">
      <c r="A416" s="237" t="s">
        <v>138</v>
      </c>
      <c r="B416" s="142"/>
      <c r="C416" s="142"/>
      <c r="D416" s="58">
        <v>0</v>
      </c>
      <c r="E416" s="240" t="s">
        <v>139</v>
      </c>
      <c r="F416" s="142"/>
      <c r="G416" s="62"/>
      <c r="H416" s="239" t="s">
        <v>5</v>
      </c>
      <c r="I416" s="62"/>
      <c r="J416" s="236"/>
    </row>
    <row r="417" spans="1:10" ht="25.5" customHeight="1">
      <c r="A417" s="799" t="s">
        <v>140</v>
      </c>
      <c r="B417" s="800"/>
      <c r="C417" s="800"/>
      <c r="D417" s="800"/>
      <c r="E417" s="800"/>
      <c r="F417" s="800"/>
      <c r="G417" s="66" t="s">
        <v>141</v>
      </c>
      <c r="H417" s="142"/>
      <c r="I417" s="142" t="s">
        <v>142</v>
      </c>
      <c r="J417" s="236"/>
    </row>
    <row r="418" spans="1:10" ht="15" customHeight="1">
      <c r="A418" s="235" t="s">
        <v>143</v>
      </c>
      <c r="B418" s="142"/>
      <c r="C418" s="142"/>
      <c r="D418" s="142"/>
      <c r="E418" s="142"/>
      <c r="F418" s="142"/>
      <c r="G418" s="142"/>
      <c r="H418" s="142"/>
      <c r="I418" s="142"/>
      <c r="J418" s="236"/>
    </row>
    <row r="419" spans="1:10" ht="4.5" customHeight="1" thickBot="1">
      <c r="A419" s="241"/>
      <c r="B419" s="142"/>
      <c r="C419" s="142"/>
      <c r="D419" s="142"/>
      <c r="E419" s="142"/>
      <c r="F419" s="142"/>
      <c r="G419" s="142"/>
      <c r="H419" s="142"/>
      <c r="I419" s="142"/>
      <c r="J419" s="236"/>
    </row>
    <row r="420" spans="1:10" ht="12.75">
      <c r="A420" s="241"/>
      <c r="B420" s="788"/>
      <c r="C420" s="789"/>
      <c r="D420" s="789"/>
      <c r="E420" s="789"/>
      <c r="F420" s="789"/>
      <c r="G420" s="789"/>
      <c r="H420" s="789"/>
      <c r="I420" s="790"/>
      <c r="J420" s="236"/>
    </row>
    <row r="421" spans="1:10" ht="12.75">
      <c r="A421" s="241"/>
      <c r="B421" s="791"/>
      <c r="C421" s="792"/>
      <c r="D421" s="792"/>
      <c r="E421" s="792"/>
      <c r="F421" s="792"/>
      <c r="G421" s="792"/>
      <c r="H421" s="792"/>
      <c r="I421" s="793"/>
      <c r="J421" s="236"/>
    </row>
    <row r="422" spans="1:10" ht="13.5" thickBot="1">
      <c r="A422" s="241"/>
      <c r="B422" s="794"/>
      <c r="C422" s="795"/>
      <c r="D422" s="795"/>
      <c r="E422" s="795"/>
      <c r="F422" s="795"/>
      <c r="G422" s="795"/>
      <c r="H422" s="795"/>
      <c r="I422" s="796"/>
      <c r="J422" s="236"/>
    </row>
    <row r="423" spans="1:10" ht="4.5" customHeight="1" thickBot="1">
      <c r="A423" s="242"/>
      <c r="B423" s="243"/>
      <c r="C423" s="243"/>
      <c r="D423" s="243"/>
      <c r="E423" s="243"/>
      <c r="F423" s="243"/>
      <c r="G423" s="243"/>
      <c r="H423" s="243"/>
      <c r="I423" s="243"/>
      <c r="J423" s="244"/>
    </row>
    <row r="424" spans="1:13" ht="12" customHeight="1">
      <c r="A424" s="524" t="s">
        <v>144</v>
      </c>
      <c r="B424" s="525"/>
      <c r="C424" s="525"/>
      <c r="D424" s="525"/>
      <c r="E424" s="525"/>
      <c r="F424" s="525"/>
      <c r="G424" s="525"/>
      <c r="H424" s="525"/>
      <c r="I424" s="525"/>
      <c r="J424" s="526"/>
      <c r="K424" s="405" t="s">
        <v>145</v>
      </c>
      <c r="L424" s="91">
        <v>1</v>
      </c>
      <c r="M424" s="91">
        <v>1</v>
      </c>
    </row>
    <row r="425" spans="1:13" ht="15" customHeight="1">
      <c r="A425" s="235" t="s">
        <v>125</v>
      </c>
      <c r="B425" s="142"/>
      <c r="C425" s="142"/>
      <c r="D425" s="56"/>
      <c r="E425" s="56"/>
      <c r="F425" s="56"/>
      <c r="G425" s="56"/>
      <c r="H425" s="56"/>
      <c r="I425" s="56"/>
      <c r="J425" s="236"/>
      <c r="K425" s="405" t="s">
        <v>146</v>
      </c>
      <c r="L425" s="91">
        <v>0</v>
      </c>
      <c r="M425" s="91">
        <v>0</v>
      </c>
    </row>
    <row r="426" spans="1:13" ht="15" customHeight="1">
      <c r="A426" s="235" t="s">
        <v>126</v>
      </c>
      <c r="B426" s="142"/>
      <c r="C426" s="142"/>
      <c r="D426" s="57"/>
      <c r="E426" s="57"/>
      <c r="F426" s="57"/>
      <c r="G426" s="57"/>
      <c r="H426" s="57"/>
      <c r="I426" s="57"/>
      <c r="J426" s="236"/>
      <c r="K426" s="405" t="s">
        <v>147</v>
      </c>
      <c r="L426" s="91">
        <v>1</v>
      </c>
      <c r="M426" s="91">
        <v>1</v>
      </c>
    </row>
    <row r="427" spans="1:13" ht="15" customHeight="1">
      <c r="A427" s="237" t="s">
        <v>148</v>
      </c>
      <c r="B427" s="142"/>
      <c r="C427" s="142"/>
      <c r="D427" s="142"/>
      <c r="E427" s="58">
        <v>0</v>
      </c>
      <c r="F427" s="142"/>
      <c r="G427" s="142"/>
      <c r="H427" s="142"/>
      <c r="I427" s="142"/>
      <c r="J427" s="236"/>
      <c r="K427" s="405" t="s">
        <v>149</v>
      </c>
      <c r="L427" s="91">
        <v>0</v>
      </c>
      <c r="M427" s="91">
        <v>0</v>
      </c>
    </row>
    <row r="428" spans="1:13" ht="15" customHeight="1">
      <c r="A428" s="235" t="s">
        <v>150</v>
      </c>
      <c r="B428" s="142"/>
      <c r="C428" s="142"/>
      <c r="D428" s="142"/>
      <c r="E428" s="64"/>
      <c r="F428" s="142"/>
      <c r="G428" s="142"/>
      <c r="H428" s="142"/>
      <c r="I428" s="142"/>
      <c r="J428" s="236"/>
      <c r="K428" s="405" t="s">
        <v>151</v>
      </c>
      <c r="L428" s="91">
        <v>0</v>
      </c>
      <c r="M428" s="91">
        <v>0</v>
      </c>
    </row>
    <row r="429" spans="1:10" ht="12.75" customHeight="1">
      <c r="A429" s="235" t="s">
        <v>152</v>
      </c>
      <c r="B429" s="245"/>
      <c r="C429" s="245"/>
      <c r="D429" s="245"/>
      <c r="E429" s="245"/>
      <c r="F429" s="245"/>
      <c r="G429" s="66"/>
      <c r="H429" s="142"/>
      <c r="I429" s="142"/>
      <c r="J429" s="236"/>
    </row>
    <row r="430" spans="1:10" ht="12.75" customHeight="1">
      <c r="A430" s="235" t="s">
        <v>153</v>
      </c>
      <c r="B430" s="245"/>
      <c r="C430" s="245"/>
      <c r="D430" s="245"/>
      <c r="E430" s="65"/>
      <c r="F430" s="245"/>
      <c r="G430" s="66"/>
      <c r="H430" s="142"/>
      <c r="I430" s="142"/>
      <c r="J430" s="236"/>
    </row>
    <row r="431" spans="1:10" ht="15" customHeight="1" thickBot="1">
      <c r="A431" s="235" t="s">
        <v>143</v>
      </c>
      <c r="B431" s="142"/>
      <c r="C431" s="142"/>
      <c r="D431" s="142"/>
      <c r="E431" s="142"/>
      <c r="F431" s="142"/>
      <c r="G431" s="142"/>
      <c r="H431" s="142"/>
      <c r="I431" s="142"/>
      <c r="J431" s="236"/>
    </row>
    <row r="432" spans="1:10" ht="12.75">
      <c r="A432" s="241"/>
      <c r="B432" s="788"/>
      <c r="C432" s="789"/>
      <c r="D432" s="789"/>
      <c r="E432" s="789"/>
      <c r="F432" s="789"/>
      <c r="G432" s="789"/>
      <c r="H432" s="789"/>
      <c r="I432" s="790"/>
      <c r="J432" s="236"/>
    </row>
    <row r="433" spans="1:10" ht="12.75">
      <c r="A433" s="241"/>
      <c r="B433" s="791"/>
      <c r="C433" s="792"/>
      <c r="D433" s="792"/>
      <c r="E433" s="792"/>
      <c r="F433" s="792"/>
      <c r="G433" s="792"/>
      <c r="H433" s="792"/>
      <c r="I433" s="793"/>
      <c r="J433" s="236"/>
    </row>
    <row r="434" spans="1:10" ht="13.5" thickBot="1">
      <c r="A434" s="241"/>
      <c r="B434" s="794"/>
      <c r="C434" s="795"/>
      <c r="D434" s="795"/>
      <c r="E434" s="795"/>
      <c r="F434" s="795"/>
      <c r="G434" s="795"/>
      <c r="H434" s="795"/>
      <c r="I434" s="796"/>
      <c r="J434" s="236"/>
    </row>
    <row r="435" spans="1:10" ht="6" customHeight="1" thickBot="1">
      <c r="A435" s="246"/>
      <c r="B435" s="247"/>
      <c r="C435" s="247"/>
      <c r="D435" s="247"/>
      <c r="E435" s="247"/>
      <c r="F435" s="247"/>
      <c r="G435" s="247"/>
      <c r="H435" s="247"/>
      <c r="I435" s="247"/>
      <c r="J435" s="202"/>
    </row>
    <row r="436" spans="1:10" ht="4.5" customHeight="1" thickBot="1">
      <c r="A436" s="242"/>
      <c r="B436" s="243"/>
      <c r="C436" s="243"/>
      <c r="D436" s="243"/>
      <c r="E436" s="243"/>
      <c r="F436" s="243"/>
      <c r="G436" s="243"/>
      <c r="H436" s="243"/>
      <c r="I436" s="243"/>
      <c r="J436" s="244"/>
    </row>
    <row r="437" spans="1:13" ht="12" customHeight="1">
      <c r="A437" s="524" t="s">
        <v>144</v>
      </c>
      <c r="B437" s="525"/>
      <c r="C437" s="525"/>
      <c r="D437" s="525"/>
      <c r="E437" s="525"/>
      <c r="F437" s="525"/>
      <c r="G437" s="525"/>
      <c r="H437" s="525"/>
      <c r="I437" s="525"/>
      <c r="J437" s="526"/>
      <c r="K437" s="405" t="s">
        <v>145</v>
      </c>
      <c r="L437" s="91">
        <v>1</v>
      </c>
      <c r="M437" s="91">
        <v>1</v>
      </c>
    </row>
    <row r="438" spans="1:13" ht="15" customHeight="1">
      <c r="A438" s="235" t="s">
        <v>125</v>
      </c>
      <c r="B438" s="142"/>
      <c r="C438" s="142"/>
      <c r="D438" s="56"/>
      <c r="E438" s="56"/>
      <c r="F438" s="56"/>
      <c r="G438" s="56"/>
      <c r="H438" s="56"/>
      <c r="I438" s="56"/>
      <c r="J438" s="236"/>
      <c r="K438" s="405" t="s">
        <v>146</v>
      </c>
      <c r="L438" s="91">
        <v>0</v>
      </c>
      <c r="M438" s="91">
        <v>0</v>
      </c>
    </row>
    <row r="439" spans="1:13" ht="15" customHeight="1">
      <c r="A439" s="235" t="s">
        <v>126</v>
      </c>
      <c r="B439" s="142"/>
      <c r="C439" s="142"/>
      <c r="D439" s="57"/>
      <c r="E439" s="57"/>
      <c r="F439" s="57"/>
      <c r="G439" s="57"/>
      <c r="H439" s="57"/>
      <c r="I439" s="57"/>
      <c r="J439" s="236"/>
      <c r="K439" s="405" t="s">
        <v>147</v>
      </c>
      <c r="L439" s="91">
        <v>1</v>
      </c>
      <c r="M439" s="91">
        <v>1</v>
      </c>
    </row>
    <row r="440" spans="1:13" ht="15" customHeight="1">
      <c r="A440" s="237" t="s">
        <v>148</v>
      </c>
      <c r="B440" s="142"/>
      <c r="C440" s="142"/>
      <c r="D440" s="142"/>
      <c r="E440" s="58">
        <v>0</v>
      </c>
      <c r="F440" s="142"/>
      <c r="G440" s="142"/>
      <c r="H440" s="142"/>
      <c r="I440" s="142"/>
      <c r="J440" s="236"/>
      <c r="K440" s="405" t="s">
        <v>149</v>
      </c>
      <c r="L440" s="91">
        <v>0</v>
      </c>
      <c r="M440" s="91">
        <v>0</v>
      </c>
    </row>
    <row r="441" spans="1:13" ht="15" customHeight="1">
      <c r="A441" s="235" t="s">
        <v>150</v>
      </c>
      <c r="B441" s="142"/>
      <c r="C441" s="142"/>
      <c r="D441" s="142"/>
      <c r="E441" s="64"/>
      <c r="F441" s="142"/>
      <c r="G441" s="142"/>
      <c r="H441" s="142"/>
      <c r="I441" s="142"/>
      <c r="J441" s="236"/>
      <c r="K441" s="405" t="s">
        <v>151</v>
      </c>
      <c r="L441" s="91">
        <v>0</v>
      </c>
      <c r="M441" s="91">
        <v>0</v>
      </c>
    </row>
    <row r="442" spans="1:10" ht="12.75" customHeight="1">
      <c r="A442" s="235" t="s">
        <v>152</v>
      </c>
      <c r="B442" s="245"/>
      <c r="C442" s="245"/>
      <c r="D442" s="245"/>
      <c r="E442" s="245"/>
      <c r="F442" s="245"/>
      <c r="G442" s="66"/>
      <c r="H442" s="142"/>
      <c r="I442" s="142"/>
      <c r="J442" s="236"/>
    </row>
    <row r="443" spans="1:10" ht="12.75" customHeight="1">
      <c r="A443" s="235" t="s">
        <v>153</v>
      </c>
      <c r="B443" s="245"/>
      <c r="C443" s="245"/>
      <c r="D443" s="245"/>
      <c r="E443" s="65"/>
      <c r="F443" s="245"/>
      <c r="G443" s="66"/>
      <c r="H443" s="142"/>
      <c r="I443" s="142"/>
      <c r="J443" s="236"/>
    </row>
    <row r="444" spans="1:10" ht="15" customHeight="1" thickBot="1">
      <c r="A444" s="235" t="s">
        <v>143</v>
      </c>
      <c r="B444" s="142"/>
      <c r="C444" s="142"/>
      <c r="D444" s="142"/>
      <c r="E444" s="142"/>
      <c r="F444" s="142"/>
      <c r="G444" s="142"/>
      <c r="H444" s="142"/>
      <c r="I444" s="142"/>
      <c r="J444" s="236"/>
    </row>
    <row r="445" spans="1:10" ht="12.75">
      <c r="A445" s="241"/>
      <c r="B445" s="788"/>
      <c r="C445" s="789"/>
      <c r="D445" s="789"/>
      <c r="E445" s="789"/>
      <c r="F445" s="789"/>
      <c r="G445" s="789"/>
      <c r="H445" s="789"/>
      <c r="I445" s="790"/>
      <c r="J445" s="236"/>
    </row>
    <row r="446" spans="1:10" ht="12.75">
      <c r="A446" s="241"/>
      <c r="B446" s="791"/>
      <c r="C446" s="792"/>
      <c r="D446" s="792"/>
      <c r="E446" s="792"/>
      <c r="F446" s="792"/>
      <c r="G446" s="792"/>
      <c r="H446" s="792"/>
      <c r="I446" s="793"/>
      <c r="J446" s="236"/>
    </row>
    <row r="447" spans="1:10" ht="13.5" thickBot="1">
      <c r="A447" s="241"/>
      <c r="B447" s="794"/>
      <c r="C447" s="795"/>
      <c r="D447" s="795"/>
      <c r="E447" s="795"/>
      <c r="F447" s="795"/>
      <c r="G447" s="795"/>
      <c r="H447" s="795"/>
      <c r="I447" s="796"/>
      <c r="J447" s="236"/>
    </row>
    <row r="448" spans="1:10" ht="6" customHeight="1" thickBot="1">
      <c r="A448" s="246"/>
      <c r="B448" s="247"/>
      <c r="C448" s="247"/>
      <c r="D448" s="247"/>
      <c r="E448" s="247"/>
      <c r="F448" s="247"/>
      <c r="G448" s="247"/>
      <c r="H448" s="247"/>
      <c r="I448" s="247"/>
      <c r="J448" s="202"/>
    </row>
  </sheetData>
  <sheetProtection formatCells="0" formatColumns="0" formatRows="0"/>
  <mergeCells count="89">
    <mergeCell ref="C7:E7"/>
    <mergeCell ref="A21:F21"/>
    <mergeCell ref="D29:I29"/>
    <mergeCell ref="D30:I30"/>
    <mergeCell ref="D18:I18"/>
    <mergeCell ref="D19:I19"/>
    <mergeCell ref="F7:H7"/>
    <mergeCell ref="A65:F65"/>
    <mergeCell ref="B68:I70"/>
    <mergeCell ref="A1:J1"/>
    <mergeCell ref="A2:J2"/>
    <mergeCell ref="A3:J3"/>
    <mergeCell ref="C4:H4"/>
    <mergeCell ref="B24:I26"/>
    <mergeCell ref="C5:H5"/>
    <mergeCell ref="D6:E6"/>
    <mergeCell ref="G6:H6"/>
    <mergeCell ref="B80:I82"/>
    <mergeCell ref="B93:I95"/>
    <mergeCell ref="D98:I98"/>
    <mergeCell ref="D99:I99"/>
    <mergeCell ref="B36:I38"/>
    <mergeCell ref="B49:I51"/>
    <mergeCell ref="D54:I54"/>
    <mergeCell ref="D55:I55"/>
    <mergeCell ref="D62:I62"/>
    <mergeCell ref="D63:I63"/>
    <mergeCell ref="B124:I126"/>
    <mergeCell ref="B137:I139"/>
    <mergeCell ref="D142:I142"/>
    <mergeCell ref="D143:I143"/>
    <mergeCell ref="D106:I106"/>
    <mergeCell ref="D107:I107"/>
    <mergeCell ref="A109:F109"/>
    <mergeCell ref="B112:I114"/>
    <mergeCell ref="B168:I170"/>
    <mergeCell ref="B181:I183"/>
    <mergeCell ref="D186:I186"/>
    <mergeCell ref="D187:I187"/>
    <mergeCell ref="D150:I150"/>
    <mergeCell ref="D151:I151"/>
    <mergeCell ref="A153:F153"/>
    <mergeCell ref="B156:I158"/>
    <mergeCell ref="B212:I214"/>
    <mergeCell ref="B225:I227"/>
    <mergeCell ref="D230:I230"/>
    <mergeCell ref="D231:I231"/>
    <mergeCell ref="D194:I194"/>
    <mergeCell ref="D195:I195"/>
    <mergeCell ref="A197:F197"/>
    <mergeCell ref="B200:I202"/>
    <mergeCell ref="B256:I258"/>
    <mergeCell ref="B269:I271"/>
    <mergeCell ref="D274:I274"/>
    <mergeCell ref="D275:I275"/>
    <mergeCell ref="D238:I238"/>
    <mergeCell ref="D239:I239"/>
    <mergeCell ref="A241:F241"/>
    <mergeCell ref="B244:I246"/>
    <mergeCell ref="B300:I302"/>
    <mergeCell ref="B313:I315"/>
    <mergeCell ref="D318:I318"/>
    <mergeCell ref="D319:I319"/>
    <mergeCell ref="D282:I282"/>
    <mergeCell ref="D283:I283"/>
    <mergeCell ref="A285:F285"/>
    <mergeCell ref="B288:I290"/>
    <mergeCell ref="B344:I346"/>
    <mergeCell ref="B357:I359"/>
    <mergeCell ref="D362:I362"/>
    <mergeCell ref="D363:I363"/>
    <mergeCell ref="D326:I326"/>
    <mergeCell ref="D327:I327"/>
    <mergeCell ref="A329:F329"/>
    <mergeCell ref="B332:I334"/>
    <mergeCell ref="B388:I390"/>
    <mergeCell ref="B401:I403"/>
    <mergeCell ref="D406:I406"/>
    <mergeCell ref="D407:I407"/>
    <mergeCell ref="D370:I370"/>
    <mergeCell ref="D371:I371"/>
    <mergeCell ref="A373:F373"/>
    <mergeCell ref="B376:I378"/>
    <mergeCell ref="B432:I434"/>
    <mergeCell ref="B445:I447"/>
    <mergeCell ref="D414:I414"/>
    <mergeCell ref="D415:I415"/>
    <mergeCell ref="A417:F417"/>
    <mergeCell ref="B420:I422"/>
  </mergeCells>
  <printOptions horizontalCentered="1"/>
  <pageMargins left="0.42" right="0.43" top="0.76" bottom="0.43" header="0.5" footer="0.23"/>
  <pageSetup fitToHeight="0" fitToWidth="1" horizontalDpi="600" verticalDpi="600" orientation="portrait" r:id="rId3"/>
  <rowBreaks count="9" manualBreakCount="9">
    <brk id="52" max="255" man="1"/>
    <brk id="96" max="255" man="1"/>
    <brk id="140" max="255" man="1"/>
    <brk id="184" max="255" man="1"/>
    <brk id="228" max="255" man="1"/>
    <brk id="272" max="255" man="1"/>
    <brk id="316" max="255" man="1"/>
    <brk id="360" max="255" man="1"/>
    <brk id="40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P525"/>
  <sheetViews>
    <sheetView showZeros="0" defaultGridColor="0" zoomScalePageLayoutView="0" colorId="22" workbookViewId="0" topLeftCell="A1">
      <selection activeCell="M15" sqref="M15"/>
    </sheetView>
  </sheetViews>
  <sheetFormatPr defaultColWidth="9.140625" defaultRowHeight="12.75"/>
  <cols>
    <col min="1" max="1" width="2.140625" style="14" customWidth="1"/>
    <col min="2" max="2" width="13.00390625" style="14" customWidth="1"/>
    <col min="3" max="3" width="7.00390625" style="14" customWidth="1"/>
    <col min="4" max="4" width="7.8515625" style="14" customWidth="1"/>
    <col min="5" max="5" width="7.421875" style="14" customWidth="1"/>
    <col min="6" max="6" width="3.8515625" style="14" customWidth="1"/>
    <col min="7" max="7" width="1.1484375" style="14" customWidth="1"/>
    <col min="8" max="11" width="11.140625" style="624" customWidth="1"/>
    <col min="12" max="12" width="11.140625" style="586" customWidth="1"/>
    <col min="13" max="13" width="11.140625" style="624" customWidth="1"/>
    <col min="14" max="15" width="11.140625" style="625" customWidth="1"/>
    <col min="16" max="16" width="40.57421875" style="1" customWidth="1"/>
    <col min="17" max="16384" width="9.140625" style="14" customWidth="1"/>
  </cols>
  <sheetData>
    <row r="1" spans="1:15" ht="18" customHeight="1">
      <c r="A1" s="805" t="s">
        <v>341</v>
      </c>
      <c r="B1" s="806"/>
      <c r="C1" s="806"/>
      <c r="D1" s="806"/>
      <c r="E1" s="807"/>
      <c r="H1" s="623"/>
      <c r="L1" s="625"/>
      <c r="N1" s="624"/>
      <c r="O1" s="624"/>
    </row>
    <row r="2" spans="1:16" ht="15.75">
      <c r="A2" s="756" t="s">
        <v>0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</row>
    <row r="3" spans="1:16" ht="12.75">
      <c r="A3" s="810" t="s">
        <v>250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1"/>
    </row>
    <row r="4" spans="1:16" ht="12.75">
      <c r="A4" s="812" t="s">
        <v>217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774"/>
    </row>
    <row r="5" spans="1:15" ht="12.75">
      <c r="A5" s="47" t="s">
        <v>218</v>
      </c>
      <c r="B5" s="30"/>
      <c r="C5" s="762" t="str">
        <f>+'Tab 1 - Control Sheet '!C3</f>
        <v>Grande Prairie Family Education Society</v>
      </c>
      <c r="D5" s="762"/>
      <c r="E5" s="762"/>
      <c r="F5" s="762"/>
      <c r="G5" s="762"/>
      <c r="H5" s="762"/>
      <c r="I5" s="586"/>
      <c r="L5" s="626"/>
      <c r="M5" s="586"/>
      <c r="N5" s="626"/>
      <c r="O5" s="626"/>
    </row>
    <row r="6" spans="1:15" ht="12.75" customHeight="1">
      <c r="A6" s="47" t="s">
        <v>2</v>
      </c>
      <c r="B6" s="30"/>
      <c r="C6" s="761" t="str">
        <f>+'Tab 1 - Control Sheet '!C5</f>
        <v>Healthy Families Home Visitation and FASD Support</v>
      </c>
      <c r="D6" s="761"/>
      <c r="E6" s="761"/>
      <c r="F6" s="761"/>
      <c r="G6" s="761"/>
      <c r="H6" s="761"/>
      <c r="I6" s="586"/>
      <c r="J6" s="627"/>
      <c r="K6" s="717">
        <v>0.25</v>
      </c>
      <c r="L6" s="628" t="s">
        <v>246</v>
      </c>
      <c r="M6" s="586"/>
      <c r="N6" s="629"/>
      <c r="O6" s="629"/>
    </row>
    <row r="7" spans="1:15" ht="15">
      <c r="A7" s="505" t="s">
        <v>3</v>
      </c>
      <c r="B7" s="506"/>
      <c r="C7" s="507" t="s">
        <v>4</v>
      </c>
      <c r="D7" s="763">
        <f>+'Tab 1 - Control Sheet '!C9</f>
        <v>43556</v>
      </c>
      <c r="E7" s="763"/>
      <c r="F7" s="508" t="s">
        <v>5</v>
      </c>
      <c r="G7" s="808">
        <f>+'Tab 1 - Control Sheet '!G9</f>
        <v>43921</v>
      </c>
      <c r="H7" s="808"/>
      <c r="I7" s="809"/>
      <c r="J7" s="630"/>
      <c r="K7" s="630"/>
      <c r="L7" s="815" t="s">
        <v>247</v>
      </c>
      <c r="M7" s="816"/>
      <c r="N7" s="813"/>
      <c r="O7" s="814"/>
    </row>
    <row r="8" spans="1:15" ht="15">
      <c r="A8" s="47" t="s">
        <v>6</v>
      </c>
      <c r="B8" s="51"/>
      <c r="C8" s="759" t="str">
        <f>+'Tab 1 - Control Sheet '!C16</f>
        <v>ACS250523</v>
      </c>
      <c r="D8" s="759"/>
      <c r="E8" s="760"/>
      <c r="F8" s="51"/>
      <c r="G8" s="820">
        <f>+IF(J8&gt;0,"AMENDMENT #","")</f>
      </c>
      <c r="H8" s="820"/>
      <c r="I8" s="820"/>
      <c r="J8" s="686">
        <f>+IF('Tab 1 - Control Sheet '!$C$18&gt;0,'Tab 1 - Control Sheet '!$C$18,0)</f>
        <v>0</v>
      </c>
      <c r="K8" s="630"/>
      <c r="L8" s="630"/>
      <c r="M8" s="630"/>
      <c r="N8" s="629"/>
      <c r="O8" s="629"/>
    </row>
    <row r="9" spans="1:16" ht="6" customHeight="1" thickBot="1">
      <c r="A9" s="54"/>
      <c r="B9" s="54"/>
      <c r="C9" s="54"/>
      <c r="D9" s="54"/>
      <c r="E9" s="54"/>
      <c r="F9" s="54"/>
      <c r="G9" s="54"/>
      <c r="H9" s="631"/>
      <c r="I9" s="631"/>
      <c r="J9" s="631"/>
      <c r="K9" s="631"/>
      <c r="L9" s="631"/>
      <c r="M9" s="631"/>
      <c r="N9" s="631"/>
      <c r="O9" s="631"/>
      <c r="P9" s="54"/>
    </row>
    <row r="10" spans="1:16" ht="15.75" thickBot="1">
      <c r="A10" s="51"/>
      <c r="B10" s="51"/>
      <c r="C10" s="51"/>
      <c r="D10" s="51"/>
      <c r="E10" s="51"/>
      <c r="F10" s="51"/>
      <c r="G10" s="51"/>
      <c r="H10" s="632"/>
      <c r="I10" s="633" t="s">
        <v>251</v>
      </c>
      <c r="J10" s="818"/>
      <c r="K10" s="819"/>
      <c r="L10" s="632"/>
      <c r="M10" s="632"/>
      <c r="N10" s="632"/>
      <c r="P10" s="149"/>
    </row>
    <row r="11" spans="1:16" ht="51">
      <c r="A11" s="83" t="s">
        <v>220</v>
      </c>
      <c r="B11" s="83"/>
      <c r="C11" s="84"/>
      <c r="D11" s="84"/>
      <c r="E11" s="84"/>
      <c r="F11" s="84"/>
      <c r="G11" s="84"/>
      <c r="H11" s="634" t="s">
        <v>219</v>
      </c>
      <c r="I11" s="634" t="s">
        <v>248</v>
      </c>
      <c r="J11" s="634" t="s">
        <v>252</v>
      </c>
      <c r="K11" s="634" t="s">
        <v>249</v>
      </c>
      <c r="L11" s="635" t="s">
        <v>334</v>
      </c>
      <c r="M11" s="635" t="s">
        <v>248</v>
      </c>
      <c r="N11" s="635" t="s">
        <v>335</v>
      </c>
      <c r="O11" s="635" t="s">
        <v>249</v>
      </c>
      <c r="P11" s="93" t="s">
        <v>191</v>
      </c>
    </row>
    <row r="12" spans="1:16" ht="12.75">
      <c r="A12" s="20"/>
      <c r="B12" s="20"/>
      <c r="C12" s="20"/>
      <c r="D12" s="20"/>
      <c r="E12" s="20"/>
      <c r="F12" s="20"/>
      <c r="G12" s="20"/>
      <c r="H12" s="636" t="s">
        <v>7</v>
      </c>
      <c r="I12" s="636" t="s">
        <v>7</v>
      </c>
      <c r="J12" s="636" t="s">
        <v>7</v>
      </c>
      <c r="K12" s="636" t="s">
        <v>7</v>
      </c>
      <c r="L12" s="636" t="s">
        <v>7</v>
      </c>
      <c r="M12" s="636" t="s">
        <v>7</v>
      </c>
      <c r="N12" s="636" t="s">
        <v>7</v>
      </c>
      <c r="O12" s="636" t="s">
        <v>7</v>
      </c>
      <c r="P12" s="4"/>
    </row>
    <row r="13" spans="1:16" ht="12.75">
      <c r="A13" s="21" t="s">
        <v>329</v>
      </c>
      <c r="B13" s="20"/>
      <c r="C13" s="20"/>
      <c r="D13" s="20"/>
      <c r="E13" s="20"/>
      <c r="F13" s="20"/>
      <c r="G13" s="20"/>
      <c r="H13" s="636"/>
      <c r="I13" s="636"/>
      <c r="J13" s="636"/>
      <c r="K13" s="636"/>
      <c r="L13" s="636"/>
      <c r="M13" s="636"/>
      <c r="N13" s="636"/>
      <c r="O13" s="636"/>
      <c r="P13" s="4"/>
    </row>
    <row r="14" spans="1:16" ht="15">
      <c r="A14" s="515" t="s">
        <v>330</v>
      </c>
      <c r="B14" s="22"/>
      <c r="C14" s="23"/>
      <c r="D14" s="23"/>
      <c r="E14" s="23"/>
      <c r="F14" s="23"/>
      <c r="G14" s="23"/>
      <c r="H14" s="637">
        <f>+'Sch B, Stmt 1, Details - YR1'!H14</f>
        <v>718946</v>
      </c>
      <c r="I14" s="637">
        <f>+H14*$K$6</f>
        <v>179736.5</v>
      </c>
      <c r="J14" s="638">
        <v>0</v>
      </c>
      <c r="K14" s="637">
        <f>J14-I14</f>
        <v>-179736.5</v>
      </c>
      <c r="L14" s="637">
        <f>+'Sch B, Stmt 1, Details - YR1'!J14</f>
        <v>718946</v>
      </c>
      <c r="M14" s="637">
        <f>+L14*$K$6</f>
        <v>179736.5</v>
      </c>
      <c r="N14" s="638">
        <v>0</v>
      </c>
      <c r="O14" s="637">
        <f>N14-M14</f>
        <v>-179736.5</v>
      </c>
      <c r="P14" s="415">
        <v>0</v>
      </c>
    </row>
    <row r="15" spans="1:16" ht="15">
      <c r="A15" s="515" t="s">
        <v>331</v>
      </c>
      <c r="B15" s="22"/>
      <c r="C15" s="23"/>
      <c r="D15" s="23"/>
      <c r="E15" s="23"/>
      <c r="F15" s="23"/>
      <c r="G15" s="23"/>
      <c r="H15" s="637">
        <f>+'Sch B, Stmt 1, Details - YR1'!H15</f>
        <v>0</v>
      </c>
      <c r="I15" s="637">
        <f>+H15*$K$6</f>
        <v>0</v>
      </c>
      <c r="J15" s="638">
        <v>0</v>
      </c>
      <c r="K15" s="637">
        <f>J15-I15</f>
        <v>0</v>
      </c>
      <c r="L15" s="637">
        <f>+'Sch B, Stmt 1, Details - YR1'!J15</f>
        <v>0</v>
      </c>
      <c r="M15" s="637">
        <f>+L15*$K$6</f>
        <v>0</v>
      </c>
      <c r="N15" s="638">
        <v>0</v>
      </c>
      <c r="O15" s="637">
        <f>N15-M15</f>
        <v>0</v>
      </c>
      <c r="P15" s="415">
        <v>0</v>
      </c>
    </row>
    <row r="16" spans="1:16" ht="15">
      <c r="A16" s="22" t="s">
        <v>8</v>
      </c>
      <c r="B16" s="22"/>
      <c r="C16" s="23"/>
      <c r="D16" s="23"/>
      <c r="E16" s="23"/>
      <c r="F16" s="23"/>
      <c r="G16" s="23"/>
      <c r="H16" s="637">
        <f>+'Sch B, Stmt 1, Details - YR1'!H16</f>
        <v>0</v>
      </c>
      <c r="I16" s="637">
        <f>+H16*$K$6</f>
        <v>0</v>
      </c>
      <c r="J16" s="638">
        <v>0</v>
      </c>
      <c r="K16" s="637">
        <f>J16-I16</f>
        <v>0</v>
      </c>
      <c r="L16" s="637">
        <f>+'Sch B, Stmt 1, Details - YR1'!J16</f>
        <v>0</v>
      </c>
      <c r="M16" s="637">
        <f>+L16*$K$6</f>
        <v>0</v>
      </c>
      <c r="N16" s="638">
        <v>0</v>
      </c>
      <c r="O16" s="637">
        <f>N16-M16</f>
        <v>0</v>
      </c>
      <c r="P16" s="415">
        <v>0</v>
      </c>
    </row>
    <row r="17" spans="1:16" ht="15">
      <c r="A17" s="22" t="s">
        <v>9</v>
      </c>
      <c r="B17" s="22"/>
      <c r="C17" s="23"/>
      <c r="D17" s="23"/>
      <c r="E17" s="23"/>
      <c r="F17" s="23"/>
      <c r="G17" s="23"/>
      <c r="H17" s="637">
        <f>+'Sch B, Stmt 1, Details - YR1'!H17</f>
        <v>0</v>
      </c>
      <c r="I17" s="637">
        <f>+H17*$K$6</f>
        <v>0</v>
      </c>
      <c r="J17" s="638">
        <v>0</v>
      </c>
      <c r="K17" s="637">
        <f>J17-I17</f>
        <v>0</v>
      </c>
      <c r="L17" s="637">
        <f>+'Sch B, Stmt 1, Details - YR1'!J17</f>
        <v>0</v>
      </c>
      <c r="M17" s="637">
        <f>+L17*$K$6</f>
        <v>0</v>
      </c>
      <c r="N17" s="638">
        <v>0</v>
      </c>
      <c r="O17" s="637">
        <f>N17-M17</f>
        <v>0</v>
      </c>
      <c r="P17" s="415">
        <v>0</v>
      </c>
    </row>
    <row r="18" spans="1:16" ht="15">
      <c r="A18" s="21" t="s">
        <v>333</v>
      </c>
      <c r="B18" s="24"/>
      <c r="C18" s="25"/>
      <c r="D18" s="25"/>
      <c r="E18" s="25"/>
      <c r="F18" s="25"/>
      <c r="G18" s="25"/>
      <c r="H18" s="639">
        <f aca="true" t="shared" si="0" ref="H18:O18">SUM(H14:H17)</f>
        <v>718946</v>
      </c>
      <c r="I18" s="639">
        <f t="shared" si="0"/>
        <v>179736.5</v>
      </c>
      <c r="J18" s="639">
        <f t="shared" si="0"/>
        <v>0</v>
      </c>
      <c r="K18" s="639">
        <f t="shared" si="0"/>
        <v>-179736.5</v>
      </c>
      <c r="L18" s="639">
        <f t="shared" si="0"/>
        <v>718946</v>
      </c>
      <c r="M18" s="639">
        <f t="shared" si="0"/>
        <v>179736.5</v>
      </c>
      <c r="N18" s="639">
        <f t="shared" si="0"/>
        <v>0</v>
      </c>
      <c r="O18" s="639">
        <f t="shared" si="0"/>
        <v>-179736.5</v>
      </c>
      <c r="P18" s="416"/>
    </row>
    <row r="19" spans="1:16" ht="9" customHeight="1">
      <c r="A19" s="21"/>
      <c r="B19" s="24"/>
      <c r="C19" s="25"/>
      <c r="D19" s="25"/>
      <c r="E19" s="25"/>
      <c r="F19" s="25"/>
      <c r="G19" s="25"/>
      <c r="H19" s="640"/>
      <c r="I19" s="640"/>
      <c r="J19" s="640"/>
      <c r="K19" s="640"/>
      <c r="L19" s="640"/>
      <c r="M19" s="640"/>
      <c r="N19" s="640"/>
      <c r="O19" s="640"/>
      <c r="P19" s="417"/>
    </row>
    <row r="20" spans="1:16" ht="15">
      <c r="A20" s="21" t="s">
        <v>222</v>
      </c>
      <c r="B20" s="26"/>
      <c r="C20" s="23"/>
      <c r="D20" s="23"/>
      <c r="E20" s="23"/>
      <c r="F20" s="23"/>
      <c r="G20" s="23"/>
      <c r="H20" s="641"/>
      <c r="I20" s="641"/>
      <c r="J20" s="641"/>
      <c r="K20" s="641"/>
      <c r="L20" s="641"/>
      <c r="M20" s="641"/>
      <c r="N20" s="641"/>
      <c r="O20" s="641"/>
      <c r="P20" s="418"/>
    </row>
    <row r="21" spans="1:16" ht="15">
      <c r="A21" s="22" t="s">
        <v>10</v>
      </c>
      <c r="B21" s="26"/>
      <c r="C21" s="23"/>
      <c r="D21" s="23"/>
      <c r="E21" s="23"/>
      <c r="F21" s="23"/>
      <c r="G21" s="23"/>
      <c r="H21" s="637">
        <f>+'Sch B, Stmt 1, Details - YR1'!H21</f>
        <v>0</v>
      </c>
      <c r="I21" s="637">
        <f aca="true" t="shared" si="1" ref="I21:I28">+H21*$K$6</f>
        <v>0</v>
      </c>
      <c r="J21" s="638">
        <v>0</v>
      </c>
      <c r="K21" s="637">
        <f aca="true" t="shared" si="2" ref="K21:K34">J21-I21</f>
        <v>0</v>
      </c>
      <c r="L21" s="637">
        <f>+'Sch B, Stmt 1, Details - YR1'!J21</f>
        <v>0</v>
      </c>
      <c r="M21" s="637">
        <f aca="true" t="shared" si="3" ref="M21:M28">+L21*$K$6</f>
        <v>0</v>
      </c>
      <c r="N21" s="638">
        <v>0</v>
      </c>
      <c r="O21" s="637">
        <f aca="true" t="shared" si="4" ref="O21:O34">N21-M21</f>
        <v>0</v>
      </c>
      <c r="P21" s="415">
        <v>0</v>
      </c>
    </row>
    <row r="22" spans="1:16" ht="15">
      <c r="A22" s="22" t="s">
        <v>11</v>
      </c>
      <c r="B22" s="26"/>
      <c r="C22" s="23"/>
      <c r="D22" s="23"/>
      <c r="E22" s="23"/>
      <c r="F22" s="23"/>
      <c r="G22" s="23"/>
      <c r="H22" s="637">
        <f>+'Sch B, Stmt 1, Details - YR1'!H22</f>
        <v>0</v>
      </c>
      <c r="I22" s="637">
        <f t="shared" si="1"/>
        <v>0</v>
      </c>
      <c r="J22" s="638">
        <v>0</v>
      </c>
      <c r="K22" s="637">
        <f t="shared" si="2"/>
        <v>0</v>
      </c>
      <c r="L22" s="637">
        <f>+'Sch B, Stmt 1, Details - YR1'!J22</f>
        <v>0</v>
      </c>
      <c r="M22" s="637">
        <f t="shared" si="3"/>
        <v>0</v>
      </c>
      <c r="N22" s="638">
        <v>0</v>
      </c>
      <c r="O22" s="637">
        <f t="shared" si="4"/>
        <v>0</v>
      </c>
      <c r="P22" s="415">
        <v>0</v>
      </c>
    </row>
    <row r="23" spans="1:16" ht="15">
      <c r="A23" s="22" t="s">
        <v>12</v>
      </c>
      <c r="B23" s="26"/>
      <c r="C23" s="23"/>
      <c r="D23" s="23"/>
      <c r="E23" s="23"/>
      <c r="F23" s="23"/>
      <c r="G23" s="23"/>
      <c r="H23" s="637">
        <f>+'Sch B, Stmt 1, Details - YR1'!H23</f>
        <v>0</v>
      </c>
      <c r="I23" s="637">
        <f t="shared" si="1"/>
        <v>0</v>
      </c>
      <c r="J23" s="638">
        <v>0</v>
      </c>
      <c r="K23" s="637">
        <f t="shared" si="2"/>
        <v>0</v>
      </c>
      <c r="L23" s="637">
        <f>+'Sch B, Stmt 1, Details - YR1'!J23</f>
        <v>0</v>
      </c>
      <c r="M23" s="637">
        <f t="shared" si="3"/>
        <v>0</v>
      </c>
      <c r="N23" s="638">
        <v>0</v>
      </c>
      <c r="O23" s="637">
        <f t="shared" si="4"/>
        <v>0</v>
      </c>
      <c r="P23" s="415">
        <v>0</v>
      </c>
    </row>
    <row r="24" spans="1:16" ht="15">
      <c r="A24" s="22" t="s">
        <v>13</v>
      </c>
      <c r="B24" s="26"/>
      <c r="C24" s="23"/>
      <c r="D24" s="23"/>
      <c r="E24" s="23"/>
      <c r="F24" s="23"/>
      <c r="G24" s="23"/>
      <c r="H24" s="637">
        <f>+'Sch B, Stmt 1, Details - YR1'!H24</f>
        <v>0</v>
      </c>
      <c r="I24" s="637">
        <f t="shared" si="1"/>
        <v>0</v>
      </c>
      <c r="J24" s="638">
        <v>0</v>
      </c>
      <c r="K24" s="637">
        <f t="shared" si="2"/>
        <v>0</v>
      </c>
      <c r="L24" s="637">
        <f>+'Sch B, Stmt 1, Details - YR1'!J24</f>
        <v>0</v>
      </c>
      <c r="M24" s="637">
        <f t="shared" si="3"/>
        <v>0</v>
      </c>
      <c r="N24" s="638">
        <v>0</v>
      </c>
      <c r="O24" s="637">
        <f t="shared" si="4"/>
        <v>0</v>
      </c>
      <c r="P24" s="415">
        <v>0</v>
      </c>
    </row>
    <row r="25" spans="1:16" ht="15">
      <c r="A25" s="22" t="s">
        <v>14</v>
      </c>
      <c r="B25" s="26"/>
      <c r="C25" s="23"/>
      <c r="D25" s="23"/>
      <c r="E25" s="23"/>
      <c r="F25" s="23"/>
      <c r="G25" s="23"/>
      <c r="H25" s="637">
        <f>+'Sch B, Stmt 1, Details - YR1'!H25</f>
        <v>0</v>
      </c>
      <c r="I25" s="637">
        <f t="shared" si="1"/>
        <v>0</v>
      </c>
      <c r="J25" s="638">
        <v>0</v>
      </c>
      <c r="K25" s="637">
        <f t="shared" si="2"/>
        <v>0</v>
      </c>
      <c r="L25" s="637">
        <f>+'Sch B, Stmt 1, Details - YR1'!J25</f>
        <v>0</v>
      </c>
      <c r="M25" s="637">
        <f t="shared" si="3"/>
        <v>0</v>
      </c>
      <c r="N25" s="638">
        <v>0</v>
      </c>
      <c r="O25" s="637">
        <f t="shared" si="4"/>
        <v>0</v>
      </c>
      <c r="P25" s="415">
        <v>0</v>
      </c>
    </row>
    <row r="26" spans="1:16" ht="15">
      <c r="A26" s="22" t="s">
        <v>15</v>
      </c>
      <c r="B26" s="1"/>
      <c r="C26" s="1"/>
      <c r="D26" s="1"/>
      <c r="E26" s="1"/>
      <c r="F26" s="1"/>
      <c r="G26" s="1"/>
      <c r="H26" s="637">
        <f>+'Sch B, Stmt 1, Details - YR1'!H26</f>
        <v>0</v>
      </c>
      <c r="I26" s="637">
        <f t="shared" si="1"/>
        <v>0</v>
      </c>
      <c r="J26" s="638">
        <v>0</v>
      </c>
      <c r="K26" s="637">
        <f t="shared" si="2"/>
        <v>0</v>
      </c>
      <c r="L26" s="637">
        <f>+'Sch B, Stmt 1, Details - YR1'!J26</f>
        <v>0</v>
      </c>
      <c r="M26" s="637">
        <f t="shared" si="3"/>
        <v>0</v>
      </c>
      <c r="N26" s="638">
        <v>0</v>
      </c>
      <c r="O26" s="637">
        <f t="shared" si="4"/>
        <v>0</v>
      </c>
      <c r="P26" s="415">
        <v>0</v>
      </c>
    </row>
    <row r="27" spans="1:16" ht="15">
      <c r="A27" s="22" t="s">
        <v>16</v>
      </c>
      <c r="B27" s="1"/>
      <c r="C27" s="1"/>
      <c r="D27" s="1"/>
      <c r="E27" s="1"/>
      <c r="F27" s="1"/>
      <c r="G27" s="1"/>
      <c r="H27" s="637">
        <f>+'Sch B, Stmt 1, Details - YR1'!H27</f>
        <v>0</v>
      </c>
      <c r="I27" s="637">
        <f t="shared" si="1"/>
        <v>0</v>
      </c>
      <c r="J27" s="638">
        <v>0</v>
      </c>
      <c r="K27" s="637">
        <f t="shared" si="2"/>
        <v>0</v>
      </c>
      <c r="L27" s="637">
        <f>+'Sch B, Stmt 1, Details - YR1'!J27</f>
        <v>0</v>
      </c>
      <c r="M27" s="637">
        <f t="shared" si="3"/>
        <v>0</v>
      </c>
      <c r="N27" s="638">
        <v>0</v>
      </c>
      <c r="O27" s="637">
        <f t="shared" si="4"/>
        <v>0</v>
      </c>
      <c r="P27" s="415">
        <v>0</v>
      </c>
    </row>
    <row r="28" spans="1:16" ht="15">
      <c r="A28" s="22" t="s">
        <v>17</v>
      </c>
      <c r="B28" s="26"/>
      <c r="C28" s="23"/>
      <c r="D28" s="23"/>
      <c r="E28" s="23"/>
      <c r="F28" s="23"/>
      <c r="G28" s="23"/>
      <c r="H28" s="637">
        <f>+'Sch B, Stmt 1, Details - YR1'!H28</f>
        <v>0</v>
      </c>
      <c r="I28" s="637">
        <f t="shared" si="1"/>
        <v>0</v>
      </c>
      <c r="J28" s="638">
        <v>0</v>
      </c>
      <c r="K28" s="637">
        <f t="shared" si="2"/>
        <v>0</v>
      </c>
      <c r="L28" s="637">
        <f>+'Sch B, Stmt 1, Details - YR1'!J28</f>
        <v>0</v>
      </c>
      <c r="M28" s="637">
        <f t="shared" si="3"/>
        <v>0</v>
      </c>
      <c r="N28" s="638">
        <v>0</v>
      </c>
      <c r="O28" s="637">
        <f t="shared" si="4"/>
        <v>0</v>
      </c>
      <c r="P28" s="415">
        <v>0</v>
      </c>
    </row>
    <row r="29" spans="1:16" ht="15">
      <c r="A29" s="22" t="s">
        <v>223</v>
      </c>
      <c r="B29" s="26"/>
      <c r="C29" s="23"/>
      <c r="D29" s="23"/>
      <c r="E29" s="23"/>
      <c r="F29" s="23"/>
      <c r="G29" s="23"/>
      <c r="H29" s="637"/>
      <c r="I29" s="637"/>
      <c r="J29" s="638"/>
      <c r="K29" s="637"/>
      <c r="L29" s="637"/>
      <c r="M29" s="637"/>
      <c r="N29" s="638"/>
      <c r="O29" s="637"/>
      <c r="P29" s="415"/>
    </row>
    <row r="30" spans="1:16" ht="15">
      <c r="A30" s="27" t="s">
        <v>18</v>
      </c>
      <c r="B30" s="26"/>
      <c r="C30" s="751">
        <f>+'Tab 1 - Control Sheet '!C21</f>
        <v>0</v>
      </c>
      <c r="D30" s="753"/>
      <c r="E30" s="753"/>
      <c r="F30" s="753"/>
      <c r="G30" s="28"/>
      <c r="H30" s="637">
        <f>+'Sch B, Stmt 1, Details - YR1'!H30</f>
        <v>0</v>
      </c>
      <c r="I30" s="637">
        <f>+H30*$K$6</f>
        <v>0</v>
      </c>
      <c r="J30" s="638">
        <v>0</v>
      </c>
      <c r="K30" s="637">
        <f t="shared" si="2"/>
        <v>0</v>
      </c>
      <c r="L30" s="637">
        <f>+'Sch B, Stmt 1, Details - YR1'!J30</f>
        <v>0</v>
      </c>
      <c r="M30" s="637">
        <f>+L30*$K$6</f>
        <v>0</v>
      </c>
      <c r="N30" s="638">
        <v>0</v>
      </c>
      <c r="O30" s="637">
        <f t="shared" si="4"/>
        <v>0</v>
      </c>
      <c r="P30" s="415">
        <v>0</v>
      </c>
    </row>
    <row r="31" spans="1:16" ht="15">
      <c r="A31" s="29"/>
      <c r="B31" s="29"/>
      <c r="C31" s="751">
        <f>+'Tab 1 - Control Sheet '!C22</f>
        <v>0</v>
      </c>
      <c r="D31" s="753"/>
      <c r="E31" s="753"/>
      <c r="F31" s="753"/>
      <c r="G31" s="28"/>
      <c r="H31" s="637">
        <f>+'Sch B, Stmt 1, Details - YR1'!H31</f>
        <v>0</v>
      </c>
      <c r="I31" s="637">
        <f>+H31*$K$6</f>
        <v>0</v>
      </c>
      <c r="J31" s="638">
        <v>0</v>
      </c>
      <c r="K31" s="637">
        <f t="shared" si="2"/>
        <v>0</v>
      </c>
      <c r="L31" s="637">
        <f>+'Sch B, Stmt 1, Details - YR1'!J31</f>
        <v>0</v>
      </c>
      <c r="M31" s="637">
        <f>+L31*$K$6</f>
        <v>0</v>
      </c>
      <c r="N31" s="638">
        <v>0</v>
      </c>
      <c r="O31" s="637">
        <f t="shared" si="4"/>
        <v>0</v>
      </c>
      <c r="P31" s="415">
        <v>0</v>
      </c>
    </row>
    <row r="32" spans="1:16" ht="15">
      <c r="A32" s="30"/>
      <c r="B32" s="30"/>
      <c r="C32" s="751">
        <f>+'Tab 1 - Control Sheet '!C23</f>
        <v>0</v>
      </c>
      <c r="D32" s="753"/>
      <c r="E32" s="753"/>
      <c r="F32" s="753"/>
      <c r="G32" s="28"/>
      <c r="H32" s="637">
        <f>+'Sch B, Stmt 1, Details - YR1'!H32</f>
        <v>0</v>
      </c>
      <c r="I32" s="637">
        <f>+H32*$K$6</f>
        <v>0</v>
      </c>
      <c r="J32" s="638">
        <v>0</v>
      </c>
      <c r="K32" s="637">
        <f t="shared" si="2"/>
        <v>0</v>
      </c>
      <c r="L32" s="637">
        <f>+'Sch B, Stmt 1, Details - YR1'!J32</f>
        <v>0</v>
      </c>
      <c r="M32" s="637">
        <f>+L32*$K$6</f>
        <v>0</v>
      </c>
      <c r="N32" s="638">
        <v>0</v>
      </c>
      <c r="O32" s="637">
        <f t="shared" si="4"/>
        <v>0</v>
      </c>
      <c r="P32" s="415">
        <v>0</v>
      </c>
    </row>
    <row r="33" spans="1:16" ht="15">
      <c r="A33" s="30"/>
      <c r="B33" s="30"/>
      <c r="C33" s="751">
        <f>+'Tab 1 - Control Sheet '!C24</f>
        <v>0</v>
      </c>
      <c r="D33" s="753"/>
      <c r="E33" s="753"/>
      <c r="F33" s="753"/>
      <c r="G33" s="28"/>
      <c r="H33" s="637">
        <f>+'Sch B, Stmt 1, Details - YR1'!H33</f>
        <v>0</v>
      </c>
      <c r="I33" s="637">
        <f>+H33*$K$6</f>
        <v>0</v>
      </c>
      <c r="J33" s="638">
        <v>0</v>
      </c>
      <c r="K33" s="637">
        <f t="shared" si="2"/>
        <v>0</v>
      </c>
      <c r="L33" s="637">
        <f>+'Sch B, Stmt 1, Details - YR1'!J33</f>
        <v>0</v>
      </c>
      <c r="M33" s="637">
        <f>+L33*$K$6</f>
        <v>0</v>
      </c>
      <c r="N33" s="638">
        <v>0</v>
      </c>
      <c r="O33" s="637">
        <f t="shared" si="4"/>
        <v>0</v>
      </c>
      <c r="P33" s="415">
        <v>0</v>
      </c>
    </row>
    <row r="34" spans="1:16" ht="15">
      <c r="A34" s="30"/>
      <c r="B34" s="30"/>
      <c r="C34" s="751">
        <f>+'Tab 1 - Control Sheet '!C25</f>
        <v>0</v>
      </c>
      <c r="D34" s="753"/>
      <c r="E34" s="753"/>
      <c r="F34" s="753"/>
      <c r="G34" s="28"/>
      <c r="H34" s="637">
        <f>+'Sch B, Stmt 1, Details - YR1'!H34</f>
        <v>0</v>
      </c>
      <c r="I34" s="637">
        <f>+H34*$K$6</f>
        <v>0</v>
      </c>
      <c r="J34" s="638">
        <v>0</v>
      </c>
      <c r="K34" s="637">
        <f t="shared" si="2"/>
        <v>0</v>
      </c>
      <c r="L34" s="637">
        <f>+'Sch B, Stmt 1, Details - YR1'!J34</f>
        <v>0</v>
      </c>
      <c r="M34" s="637">
        <f>+L34*$K$6</f>
        <v>0</v>
      </c>
      <c r="N34" s="638">
        <v>0</v>
      </c>
      <c r="O34" s="637">
        <f t="shared" si="4"/>
        <v>0</v>
      </c>
      <c r="P34" s="415">
        <v>0</v>
      </c>
    </row>
    <row r="35" spans="1:16" ht="15">
      <c r="A35" s="21" t="s">
        <v>224</v>
      </c>
      <c r="B35" s="31"/>
      <c r="C35" s="32"/>
      <c r="D35" s="32"/>
      <c r="E35" s="32"/>
      <c r="F35" s="32"/>
      <c r="G35" s="33"/>
      <c r="H35" s="639">
        <f aca="true" t="shared" si="5" ref="H35:O35">SUM(H21:H34)</f>
        <v>0</v>
      </c>
      <c r="I35" s="639">
        <f t="shared" si="5"/>
        <v>0</v>
      </c>
      <c r="J35" s="639">
        <f t="shared" si="5"/>
        <v>0</v>
      </c>
      <c r="K35" s="639">
        <f t="shared" si="5"/>
        <v>0</v>
      </c>
      <c r="L35" s="639">
        <f t="shared" si="5"/>
        <v>0</v>
      </c>
      <c r="M35" s="639">
        <f t="shared" si="5"/>
        <v>0</v>
      </c>
      <c r="N35" s="639">
        <f t="shared" si="5"/>
        <v>0</v>
      </c>
      <c r="O35" s="639">
        <f t="shared" si="5"/>
        <v>0</v>
      </c>
      <c r="P35" s="416"/>
    </row>
    <row r="36" spans="1:16" ht="15">
      <c r="A36" s="30"/>
      <c r="B36" s="30"/>
      <c r="C36" s="34"/>
      <c r="D36" s="34"/>
      <c r="E36" s="34"/>
      <c r="F36" s="34"/>
      <c r="G36" s="28"/>
      <c r="H36" s="642"/>
      <c r="I36" s="642"/>
      <c r="J36" s="642"/>
      <c r="K36" s="642"/>
      <c r="L36" s="642"/>
      <c r="M36" s="642"/>
      <c r="N36" s="642"/>
      <c r="O36" s="642"/>
      <c r="P36" s="419"/>
    </row>
    <row r="37" spans="1:16" ht="15">
      <c r="A37" s="85" t="s">
        <v>229</v>
      </c>
      <c r="B37" s="85"/>
      <c r="C37" s="84"/>
      <c r="D37" s="84"/>
      <c r="E37" s="84"/>
      <c r="F37" s="84"/>
      <c r="G37" s="84"/>
      <c r="H37" s="643">
        <f aca="true" t="shared" si="6" ref="H37:O37">H35+H18</f>
        <v>718946</v>
      </c>
      <c r="I37" s="643">
        <f t="shared" si="6"/>
        <v>179736.5</v>
      </c>
      <c r="J37" s="643">
        <f t="shared" si="6"/>
        <v>0</v>
      </c>
      <c r="K37" s="643">
        <f t="shared" si="6"/>
        <v>-179736.5</v>
      </c>
      <c r="L37" s="644">
        <f t="shared" si="6"/>
        <v>718946</v>
      </c>
      <c r="M37" s="644">
        <f t="shared" si="6"/>
        <v>179736.5</v>
      </c>
      <c r="N37" s="644">
        <f t="shared" si="6"/>
        <v>0</v>
      </c>
      <c r="O37" s="644">
        <f t="shared" si="6"/>
        <v>-179736.5</v>
      </c>
      <c r="P37" s="420"/>
    </row>
    <row r="38" spans="1:16" ht="7.5" customHeight="1">
      <c r="A38" s="43"/>
      <c r="B38" s="43"/>
      <c r="C38" s="43"/>
      <c r="D38" s="43"/>
      <c r="E38" s="43"/>
      <c r="F38" s="43"/>
      <c r="G38" s="43"/>
      <c r="H38" s="645"/>
      <c r="I38" s="645"/>
      <c r="J38" s="645"/>
      <c r="K38" s="645"/>
      <c r="L38" s="645"/>
      <c r="M38" s="645"/>
      <c r="N38" s="645"/>
      <c r="O38" s="645"/>
      <c r="P38" s="421"/>
    </row>
    <row r="39" spans="1:16" ht="12.75" hidden="1">
      <c r="A39" s="1"/>
      <c r="B39" s="1"/>
      <c r="C39" s="1"/>
      <c r="D39" s="1"/>
      <c r="E39" s="1"/>
      <c r="F39" s="1"/>
      <c r="G39" s="1"/>
      <c r="H39" s="625"/>
      <c r="I39" s="625"/>
      <c r="J39" s="625"/>
      <c r="K39" s="625"/>
      <c r="L39" s="625"/>
      <c r="M39" s="625"/>
      <c r="P39" s="422"/>
    </row>
    <row r="40" spans="1:16" ht="12.75">
      <c r="A40" s="86" t="s">
        <v>19</v>
      </c>
      <c r="B40" s="86"/>
      <c r="C40" s="84"/>
      <c r="D40" s="84"/>
      <c r="E40" s="84"/>
      <c r="F40" s="84"/>
      <c r="G40" s="84"/>
      <c r="H40" s="646"/>
      <c r="I40" s="646"/>
      <c r="J40" s="646"/>
      <c r="K40" s="646"/>
      <c r="L40" s="647"/>
      <c r="M40" s="647"/>
      <c r="N40" s="647"/>
      <c r="O40" s="647"/>
      <c r="P40" s="423"/>
    </row>
    <row r="41" spans="1:16" ht="6.75" customHeight="1">
      <c r="A41" s="1"/>
      <c r="B41" s="1"/>
      <c r="C41" s="1"/>
      <c r="D41" s="1"/>
      <c r="E41" s="1"/>
      <c r="F41" s="1"/>
      <c r="G41" s="1"/>
      <c r="H41" s="625"/>
      <c r="I41" s="625"/>
      <c r="J41" s="625"/>
      <c r="K41" s="625"/>
      <c r="L41" s="625"/>
      <c r="M41" s="625"/>
      <c r="P41" s="422"/>
    </row>
    <row r="42" spans="1:16" ht="51">
      <c r="A42" s="85" t="s">
        <v>20</v>
      </c>
      <c r="B42" s="85"/>
      <c r="C42" s="84"/>
      <c r="D42" s="84"/>
      <c r="E42" s="84"/>
      <c r="F42" s="84"/>
      <c r="G42" s="84"/>
      <c r="H42" s="634" t="s">
        <v>219</v>
      </c>
      <c r="I42" s="634" t="s">
        <v>248</v>
      </c>
      <c r="J42" s="634" t="s">
        <v>252</v>
      </c>
      <c r="K42" s="634" t="s">
        <v>249</v>
      </c>
      <c r="L42" s="635" t="str">
        <f>+L11</f>
        <v>Ministry Budget</v>
      </c>
      <c r="M42" s="635" t="s">
        <v>248</v>
      </c>
      <c r="N42" s="635" t="str">
        <f>+N11</f>
        <v>Ministry
Actual</v>
      </c>
      <c r="O42" s="635" t="s">
        <v>249</v>
      </c>
      <c r="P42" s="93" t="str">
        <f>+$P$11</f>
        <v>Comments</v>
      </c>
    </row>
    <row r="43" spans="1:16" ht="6" customHeight="1">
      <c r="A43" s="1"/>
      <c r="B43" s="1"/>
      <c r="C43" s="1"/>
      <c r="D43" s="1"/>
      <c r="E43" s="1"/>
      <c r="F43" s="1"/>
      <c r="G43" s="1"/>
      <c r="H43" s="636" t="str">
        <f>$H$12</f>
        <v>$</v>
      </c>
      <c r="I43" s="636" t="str">
        <f>$I$12</f>
        <v>$</v>
      </c>
      <c r="J43" s="636" t="str">
        <f>$J$12</f>
        <v>$</v>
      </c>
      <c r="K43" s="636" t="str">
        <f>$K$12</f>
        <v>$</v>
      </c>
      <c r="L43" s="636" t="str">
        <f>$H$12</f>
        <v>$</v>
      </c>
      <c r="M43" s="636" t="str">
        <f>$I$12</f>
        <v>$</v>
      </c>
      <c r="N43" s="636" t="str">
        <f>$H$12</f>
        <v>$</v>
      </c>
      <c r="O43" s="636" t="str">
        <f>$K$12</f>
        <v>$</v>
      </c>
      <c r="P43" s="424"/>
    </row>
    <row r="44" spans="1:16" ht="12.75">
      <c r="A44" s="35" t="s">
        <v>21</v>
      </c>
      <c r="B44" s="1"/>
      <c r="C44" s="1"/>
      <c r="D44" s="1"/>
      <c r="E44" s="1"/>
      <c r="F44" s="1"/>
      <c r="G44" s="1"/>
      <c r="H44" s="636"/>
      <c r="I44" s="636"/>
      <c r="J44" s="636"/>
      <c r="K44" s="636"/>
      <c r="L44" s="636"/>
      <c r="M44" s="636"/>
      <c r="N44" s="636"/>
      <c r="O44" s="636"/>
      <c r="P44" s="424"/>
    </row>
    <row r="45" spans="1:16" ht="15">
      <c r="A45" s="21" t="s">
        <v>22</v>
      </c>
      <c r="B45" s="36"/>
      <c r="C45" s="1"/>
      <c r="D45" s="1"/>
      <c r="E45" s="1"/>
      <c r="F45" s="1"/>
      <c r="G45" s="1"/>
      <c r="L45" s="624"/>
      <c r="N45" s="624"/>
      <c r="O45" s="624"/>
      <c r="P45" s="418"/>
    </row>
    <row r="46" spans="1:16" ht="15">
      <c r="A46" s="22" t="s">
        <v>23</v>
      </c>
      <c r="B46" s="22"/>
      <c r="C46" s="1"/>
      <c r="D46" s="1"/>
      <c r="E46" s="1"/>
      <c r="F46" s="1"/>
      <c r="G46" s="1"/>
      <c r="H46" s="637">
        <f>+'Sch B, Stmt 1, Details - YR1'!H46</f>
        <v>484614</v>
      </c>
      <c r="I46" s="637">
        <f aca="true" t="shared" si="7" ref="I46:I52">+H46*$K$6</f>
        <v>121153.5</v>
      </c>
      <c r="J46" s="638">
        <v>0</v>
      </c>
      <c r="K46" s="637">
        <f>+I46-J46</f>
        <v>121153.5</v>
      </c>
      <c r="L46" s="637">
        <f>+'Sch B, Stmt 1, Details - YR1'!J46</f>
        <v>484614</v>
      </c>
      <c r="M46" s="637">
        <f aca="true" t="shared" si="8" ref="M46:M52">+L46*$K$6</f>
        <v>121153.5</v>
      </c>
      <c r="N46" s="638">
        <v>0</v>
      </c>
      <c r="O46" s="637">
        <f>+M46-N46</f>
        <v>121153.5</v>
      </c>
      <c r="P46" s="415">
        <v>0</v>
      </c>
    </row>
    <row r="47" spans="1:16" ht="15">
      <c r="A47" s="22" t="s">
        <v>24</v>
      </c>
      <c r="B47" s="22"/>
      <c r="C47" s="1"/>
      <c r="D47" s="1"/>
      <c r="E47" s="1"/>
      <c r="F47" s="1"/>
      <c r="G47" s="1"/>
      <c r="H47" s="637">
        <f>+'Sch B, Stmt 1, Details - YR1'!H47</f>
        <v>67535.99991637199</v>
      </c>
      <c r="I47" s="637">
        <f t="shared" si="7"/>
        <v>16883.999979092998</v>
      </c>
      <c r="J47" s="638">
        <v>0</v>
      </c>
      <c r="K47" s="637">
        <f>+I47-J47</f>
        <v>16883.999979092998</v>
      </c>
      <c r="L47" s="637">
        <f>+'Sch B, Stmt 1, Details - YR1'!J47</f>
        <v>67535.99991637199</v>
      </c>
      <c r="M47" s="637">
        <f t="shared" si="8"/>
        <v>16883.999979092998</v>
      </c>
      <c r="N47" s="638">
        <v>0</v>
      </c>
      <c r="O47" s="637">
        <f>+M47-N47</f>
        <v>16883.999979092998</v>
      </c>
      <c r="P47" s="415">
        <v>0</v>
      </c>
    </row>
    <row r="48" spans="1:16" ht="15">
      <c r="A48" s="22" t="s">
        <v>25</v>
      </c>
      <c r="B48" s="22"/>
      <c r="C48" s="1"/>
      <c r="D48" s="1"/>
      <c r="E48" s="1"/>
      <c r="F48" s="1"/>
      <c r="G48" s="1"/>
      <c r="H48" s="637">
        <f>+'Sch B, Stmt 1, Details - YR1'!H48</f>
        <v>10147</v>
      </c>
      <c r="I48" s="637">
        <f t="shared" si="7"/>
        <v>2536.75</v>
      </c>
      <c r="J48" s="638">
        <v>0</v>
      </c>
      <c r="K48" s="637">
        <f>+I48-J48</f>
        <v>2536.75</v>
      </c>
      <c r="L48" s="637">
        <f>+'Sch B, Stmt 1, Details - YR1'!J48</f>
        <v>10147</v>
      </c>
      <c r="M48" s="637">
        <f t="shared" si="8"/>
        <v>2536.75</v>
      </c>
      <c r="N48" s="638">
        <v>0</v>
      </c>
      <c r="O48" s="637">
        <f>+M48-N48</f>
        <v>2536.75</v>
      </c>
      <c r="P48" s="415">
        <v>0</v>
      </c>
    </row>
    <row r="49" spans="1:16" ht="15">
      <c r="A49" s="22" t="s">
        <v>26</v>
      </c>
      <c r="B49" s="26"/>
      <c r="C49" s="23"/>
      <c r="D49" s="23"/>
      <c r="E49" s="23"/>
      <c r="F49" s="23"/>
      <c r="G49" s="23"/>
      <c r="H49" s="637"/>
      <c r="I49" s="637"/>
      <c r="J49" s="641"/>
      <c r="K49" s="637"/>
      <c r="L49" s="637"/>
      <c r="M49" s="637"/>
      <c r="N49" s="641"/>
      <c r="O49" s="637"/>
      <c r="P49" s="418"/>
    </row>
    <row r="50" spans="1:16" ht="15">
      <c r="A50" s="27"/>
      <c r="B50" s="26"/>
      <c r="C50" s="751">
        <f>+'Tab 1 - Control Sheet '!C29:G29</f>
        <v>0</v>
      </c>
      <c r="D50" s="753"/>
      <c r="E50" s="753"/>
      <c r="F50" s="753"/>
      <c r="G50" s="28"/>
      <c r="H50" s="637">
        <f>+'Sch B, Stmt 1, Details - YR1'!H50</f>
        <v>0</v>
      </c>
      <c r="I50" s="637">
        <f t="shared" si="7"/>
        <v>0</v>
      </c>
      <c r="J50" s="638">
        <v>0</v>
      </c>
      <c r="K50" s="637">
        <f>+I50-J50</f>
        <v>0</v>
      </c>
      <c r="L50" s="637">
        <f>+'Sch B, Stmt 1, Details - YR1'!J50</f>
        <v>0</v>
      </c>
      <c r="M50" s="637">
        <f t="shared" si="8"/>
        <v>0</v>
      </c>
      <c r="N50" s="638">
        <v>0</v>
      </c>
      <c r="O50" s="637">
        <f>+M50-N50</f>
        <v>0</v>
      </c>
      <c r="P50" s="415">
        <v>0</v>
      </c>
    </row>
    <row r="51" spans="1:16" ht="15">
      <c r="A51" s="22"/>
      <c r="B51" s="26"/>
      <c r="C51" s="751">
        <f>+'Tab 1 - Control Sheet '!C30:G30</f>
        <v>0</v>
      </c>
      <c r="D51" s="753"/>
      <c r="E51" s="753"/>
      <c r="F51" s="753"/>
      <c r="G51" s="1"/>
      <c r="H51" s="637">
        <f>+'Sch B, Stmt 1, Details - YR1'!H51</f>
        <v>0</v>
      </c>
      <c r="I51" s="637">
        <f t="shared" si="7"/>
        <v>0</v>
      </c>
      <c r="J51" s="638">
        <v>0</v>
      </c>
      <c r="K51" s="637">
        <f>+I51-J51</f>
        <v>0</v>
      </c>
      <c r="L51" s="637">
        <f>+'Sch B, Stmt 1, Details - YR1'!J51</f>
        <v>0</v>
      </c>
      <c r="M51" s="637">
        <f t="shared" si="8"/>
        <v>0</v>
      </c>
      <c r="N51" s="638">
        <v>0</v>
      </c>
      <c r="O51" s="637">
        <f>+M51-N51</f>
        <v>0</v>
      </c>
      <c r="P51" s="415">
        <v>0</v>
      </c>
    </row>
    <row r="52" spans="1:16" ht="15">
      <c r="A52" s="22"/>
      <c r="B52" s="22"/>
      <c r="C52" s="751">
        <f>+'Tab 1 - Control Sheet '!C31:G31</f>
        <v>0</v>
      </c>
      <c r="D52" s="753"/>
      <c r="E52" s="753"/>
      <c r="F52" s="753"/>
      <c r="G52" s="1"/>
      <c r="H52" s="637">
        <f>+'Sch B, Stmt 1, Details - YR1'!H52</f>
        <v>0</v>
      </c>
      <c r="I52" s="637">
        <f t="shared" si="7"/>
        <v>0</v>
      </c>
      <c r="J52" s="638">
        <v>0</v>
      </c>
      <c r="K52" s="637">
        <f>+I52-J52</f>
        <v>0</v>
      </c>
      <c r="L52" s="637">
        <f>+'Sch B, Stmt 1, Details - YR1'!J52</f>
        <v>0</v>
      </c>
      <c r="M52" s="637">
        <f t="shared" si="8"/>
        <v>0</v>
      </c>
      <c r="N52" s="638">
        <v>0</v>
      </c>
      <c r="O52" s="637">
        <f>+M52-N52</f>
        <v>0</v>
      </c>
      <c r="P52" s="415">
        <v>0</v>
      </c>
    </row>
    <row r="53" spans="1:16" s="37" customFormat="1" ht="15">
      <c r="A53" s="21" t="s">
        <v>27</v>
      </c>
      <c r="B53" s="21"/>
      <c r="H53" s="639">
        <f aca="true" t="shared" si="9" ref="H53:O53">SUM(H46:H52)</f>
        <v>562296.999916372</v>
      </c>
      <c r="I53" s="639">
        <f t="shared" si="9"/>
        <v>140574.249979093</v>
      </c>
      <c r="J53" s="639">
        <f t="shared" si="9"/>
        <v>0</v>
      </c>
      <c r="K53" s="639">
        <f t="shared" si="9"/>
        <v>140574.249979093</v>
      </c>
      <c r="L53" s="639">
        <f t="shared" si="9"/>
        <v>562296.999916372</v>
      </c>
      <c r="M53" s="639">
        <f t="shared" si="9"/>
        <v>140574.249979093</v>
      </c>
      <c r="N53" s="639">
        <f t="shared" si="9"/>
        <v>0</v>
      </c>
      <c r="O53" s="639">
        <f t="shared" si="9"/>
        <v>140574.249979093</v>
      </c>
      <c r="P53" s="416"/>
    </row>
    <row r="54" spans="1:16" ht="9" customHeight="1">
      <c r="A54" s="1"/>
      <c r="B54" s="1"/>
      <c r="C54" s="1"/>
      <c r="D54" s="1"/>
      <c r="E54" s="1"/>
      <c r="F54" s="1"/>
      <c r="G54" s="1"/>
      <c r="H54" s="636"/>
      <c r="I54" s="636"/>
      <c r="J54" s="636"/>
      <c r="K54" s="636"/>
      <c r="L54" s="636">
        <f>+G54+I54</f>
        <v>0</v>
      </c>
      <c r="M54" s="636"/>
      <c r="N54" s="636">
        <f>+H54+J54</f>
        <v>0</v>
      </c>
      <c r="O54" s="636"/>
      <c r="P54" s="4"/>
    </row>
    <row r="55" spans="1:16" ht="12.75">
      <c r="A55" s="21" t="s">
        <v>28</v>
      </c>
      <c r="B55" s="36"/>
      <c r="C55" s="1"/>
      <c r="D55" s="1"/>
      <c r="E55" s="1"/>
      <c r="F55" s="1"/>
      <c r="G55" s="1"/>
      <c r="L55" s="624">
        <f>+G55+I55</f>
        <v>0</v>
      </c>
      <c r="N55" s="624">
        <f>+H55+J55</f>
        <v>0</v>
      </c>
      <c r="O55" s="624"/>
      <c r="P55" s="411"/>
    </row>
    <row r="56" spans="1:16" ht="15">
      <c r="A56" s="22" t="s">
        <v>23</v>
      </c>
      <c r="B56" s="22"/>
      <c r="C56" s="1"/>
      <c r="D56" s="1"/>
      <c r="E56" s="1"/>
      <c r="F56" s="1"/>
      <c r="G56" s="1"/>
      <c r="H56" s="637">
        <f>+'Sch B, Stmt 1, Details - YR1'!H56</f>
        <v>0</v>
      </c>
      <c r="I56" s="637">
        <f>+H56*$K$6</f>
        <v>0</v>
      </c>
      <c r="J56" s="638">
        <v>0</v>
      </c>
      <c r="K56" s="637">
        <f>+I56-J56</f>
        <v>0</v>
      </c>
      <c r="L56" s="637">
        <f>+'Sch B, Stmt 1, Details - YR1'!J56</f>
        <v>0</v>
      </c>
      <c r="M56" s="637">
        <f>+L56*$K$6</f>
        <v>0</v>
      </c>
      <c r="N56" s="638">
        <v>0</v>
      </c>
      <c r="O56" s="637">
        <f>+M56-N56</f>
        <v>0</v>
      </c>
      <c r="P56" s="415">
        <v>0</v>
      </c>
    </row>
    <row r="57" spans="1:16" ht="15">
      <c r="A57" s="22" t="s">
        <v>24</v>
      </c>
      <c r="B57" s="22"/>
      <c r="C57" s="1"/>
      <c r="D57" s="1"/>
      <c r="E57" s="1"/>
      <c r="F57" s="1"/>
      <c r="G57" s="1"/>
      <c r="H57" s="637">
        <f>+'Sch B, Stmt 1, Details - YR1'!H57</f>
        <v>0</v>
      </c>
      <c r="I57" s="637">
        <f>+H57*$K$6</f>
        <v>0</v>
      </c>
      <c r="J57" s="638">
        <v>0</v>
      </c>
      <c r="K57" s="637">
        <f>+I57-J57</f>
        <v>0</v>
      </c>
      <c r="L57" s="637">
        <f>+'Sch B, Stmt 1, Details - YR1'!J57</f>
        <v>0</v>
      </c>
      <c r="M57" s="637">
        <f>+L57*$K$6</f>
        <v>0</v>
      </c>
      <c r="N57" s="638">
        <v>0</v>
      </c>
      <c r="O57" s="637">
        <f>+M57-N57</f>
        <v>0</v>
      </c>
      <c r="P57" s="415">
        <v>0</v>
      </c>
    </row>
    <row r="58" spans="1:16" ht="15">
      <c r="A58" s="22" t="s">
        <v>26</v>
      </c>
      <c r="B58" s="26"/>
      <c r="C58" s="23"/>
      <c r="D58" s="23"/>
      <c r="E58" s="23"/>
      <c r="F58" s="23"/>
      <c r="G58" s="23"/>
      <c r="H58" s="637"/>
      <c r="I58" s="637"/>
      <c r="J58" s="638"/>
      <c r="K58" s="637"/>
      <c r="L58" s="637"/>
      <c r="M58" s="637"/>
      <c r="N58" s="638"/>
      <c r="O58" s="637"/>
      <c r="P58" s="415"/>
    </row>
    <row r="59" spans="1:16" ht="15">
      <c r="A59" s="27"/>
      <c r="B59" s="26"/>
      <c r="C59" s="751">
        <f>+'Tab 1 - Control Sheet '!C33:G33</f>
        <v>0</v>
      </c>
      <c r="D59" s="753"/>
      <c r="E59" s="753"/>
      <c r="F59" s="753"/>
      <c r="G59" s="28"/>
      <c r="H59" s="637">
        <f>+'Sch B, Stmt 1, Details - YR1'!H59</f>
        <v>0</v>
      </c>
      <c r="I59" s="637">
        <f>+H59*$K$6</f>
        <v>0</v>
      </c>
      <c r="J59" s="638">
        <v>0</v>
      </c>
      <c r="K59" s="637">
        <f>+I59-J59</f>
        <v>0</v>
      </c>
      <c r="L59" s="637">
        <f>+'Sch B, Stmt 1, Details - YR1'!J59</f>
        <v>0</v>
      </c>
      <c r="M59" s="637">
        <f>+L59*$K$6</f>
        <v>0</v>
      </c>
      <c r="N59" s="638">
        <v>0</v>
      </c>
      <c r="O59" s="637">
        <f>+M59-N59</f>
        <v>0</v>
      </c>
      <c r="P59" s="415">
        <v>0</v>
      </c>
    </row>
    <row r="60" spans="1:16" ht="15">
      <c r="A60" s="22"/>
      <c r="B60" s="26"/>
      <c r="C60" s="751">
        <f>+'Tab 1 - Control Sheet '!C34:G34</f>
        <v>0</v>
      </c>
      <c r="D60" s="753"/>
      <c r="E60" s="753"/>
      <c r="F60" s="753"/>
      <c r="G60" s="1"/>
      <c r="H60" s="637">
        <f>+'Sch B, Stmt 1, Details - YR1'!H60</f>
        <v>0</v>
      </c>
      <c r="I60" s="637">
        <f>+H60*$K$6</f>
        <v>0</v>
      </c>
      <c r="J60" s="638">
        <v>0</v>
      </c>
      <c r="K60" s="637">
        <f>+I60-J60</f>
        <v>0</v>
      </c>
      <c r="L60" s="637">
        <f>+'Sch B, Stmt 1, Details - YR1'!J60</f>
        <v>0</v>
      </c>
      <c r="M60" s="637">
        <f>+L60*$K$6</f>
        <v>0</v>
      </c>
      <c r="N60" s="638">
        <v>0</v>
      </c>
      <c r="O60" s="637">
        <f>+M60-N60</f>
        <v>0</v>
      </c>
      <c r="P60" s="415">
        <v>0</v>
      </c>
    </row>
    <row r="61" spans="1:16" s="37" customFormat="1" ht="15">
      <c r="A61" s="21" t="s">
        <v>29</v>
      </c>
      <c r="B61" s="21"/>
      <c r="H61" s="648">
        <f>SUM(H56:H60)</f>
        <v>0</v>
      </c>
      <c r="I61" s="648">
        <f>SUM(I56:I60)</f>
        <v>0</v>
      </c>
      <c r="J61" s="649">
        <v>0</v>
      </c>
      <c r="K61" s="648">
        <f>SUM(K56:K60)</f>
        <v>0</v>
      </c>
      <c r="L61" s="639">
        <f>SUM(L56:L60)</f>
        <v>0</v>
      </c>
      <c r="M61" s="648">
        <f>SUM(M56:M60)</f>
        <v>0</v>
      </c>
      <c r="N61" s="638">
        <v>0</v>
      </c>
      <c r="O61" s="648">
        <f>SUM(O56:O60)</f>
        <v>0</v>
      </c>
      <c r="P61" s="425">
        <v>0</v>
      </c>
    </row>
    <row r="62" spans="1:16" ht="9" customHeight="1">
      <c r="A62" s="1"/>
      <c r="B62" s="1"/>
      <c r="C62" s="1"/>
      <c r="D62" s="1"/>
      <c r="E62" s="1"/>
      <c r="F62" s="1"/>
      <c r="G62" s="1"/>
      <c r="H62" s="650"/>
      <c r="I62" s="650"/>
      <c r="J62" s="650"/>
      <c r="K62" s="650"/>
      <c r="L62" s="650"/>
      <c r="M62" s="650"/>
      <c r="N62" s="650"/>
      <c r="O62" s="650"/>
      <c r="P62" s="4"/>
    </row>
    <row r="63" spans="1:16" ht="15">
      <c r="A63" s="35" t="s">
        <v>30</v>
      </c>
      <c r="B63" s="37"/>
      <c r="C63" s="37"/>
      <c r="D63" s="37"/>
      <c r="E63" s="37"/>
      <c r="F63" s="37"/>
      <c r="G63" s="37"/>
      <c r="H63" s="651">
        <f aca="true" t="shared" si="10" ref="H63:O63">+H61+H53</f>
        <v>562296.999916372</v>
      </c>
      <c r="I63" s="651">
        <f t="shared" si="10"/>
        <v>140574.249979093</v>
      </c>
      <c r="J63" s="651">
        <f t="shared" si="10"/>
        <v>0</v>
      </c>
      <c r="K63" s="651">
        <f t="shared" si="10"/>
        <v>140574.249979093</v>
      </c>
      <c r="L63" s="639">
        <f t="shared" si="10"/>
        <v>562296.999916372</v>
      </c>
      <c r="M63" s="651">
        <f t="shared" si="10"/>
        <v>140574.249979093</v>
      </c>
      <c r="N63" s="651">
        <f t="shared" si="10"/>
        <v>0</v>
      </c>
      <c r="O63" s="651">
        <f t="shared" si="10"/>
        <v>140574.249979093</v>
      </c>
      <c r="P63" s="15"/>
    </row>
    <row r="64" spans="1:16" ht="9" customHeight="1">
      <c r="A64" s="1"/>
      <c r="B64" s="1"/>
      <c r="C64" s="1"/>
      <c r="D64" s="1"/>
      <c r="E64" s="1"/>
      <c r="F64" s="1"/>
      <c r="G64" s="1"/>
      <c r="H64" s="636"/>
      <c r="I64" s="636"/>
      <c r="J64" s="636"/>
      <c r="K64" s="636"/>
      <c r="L64" s="636">
        <f>+G64+I64</f>
        <v>0</v>
      </c>
      <c r="M64" s="636"/>
      <c r="N64" s="636">
        <f>+H64+J64</f>
        <v>0</v>
      </c>
      <c r="O64" s="636"/>
      <c r="P64" s="424"/>
    </row>
    <row r="65" spans="1:16" ht="12.75">
      <c r="A65" s="35" t="s">
        <v>31</v>
      </c>
      <c r="B65" s="1"/>
      <c r="C65" s="1"/>
      <c r="D65" s="1"/>
      <c r="E65" s="1"/>
      <c r="F65" s="1"/>
      <c r="G65" s="1"/>
      <c r="H65" s="636"/>
      <c r="I65" s="636"/>
      <c r="J65" s="636"/>
      <c r="K65" s="636"/>
      <c r="L65" s="636">
        <f>+G65+I65</f>
        <v>0</v>
      </c>
      <c r="M65" s="636"/>
      <c r="N65" s="636">
        <f>+H65+J65</f>
        <v>0</v>
      </c>
      <c r="O65" s="636"/>
      <c r="P65" s="424"/>
    </row>
    <row r="66" spans="1:16" ht="15">
      <c r="A66" s="36" t="s">
        <v>32</v>
      </c>
      <c r="B66" s="36"/>
      <c r="C66" s="1"/>
      <c r="D66" s="1"/>
      <c r="E66" s="1"/>
      <c r="F66" s="1"/>
      <c r="G66" s="1"/>
      <c r="H66" s="637">
        <f>+'Sch B, Stmt 1, Details - YR1'!H66</f>
        <v>0</v>
      </c>
      <c r="I66" s="637">
        <f aca="true" t="shared" si="11" ref="I66:I77">+H66*$K$6</f>
        <v>0</v>
      </c>
      <c r="J66" s="638">
        <v>0</v>
      </c>
      <c r="K66" s="637">
        <f aca="true" t="shared" si="12" ref="K66:K77">+I66-J66</f>
        <v>0</v>
      </c>
      <c r="L66" s="637">
        <f>+'Sch B, Stmt 1, Details - YR1'!J66</f>
        <v>0</v>
      </c>
      <c r="M66" s="637">
        <f aca="true" t="shared" si="13" ref="M66:M77">+L66*$K$6</f>
        <v>0</v>
      </c>
      <c r="N66" s="638">
        <v>0</v>
      </c>
      <c r="O66" s="637">
        <f aca="true" t="shared" si="14" ref="O66:O77">+M66-N66</f>
        <v>0</v>
      </c>
      <c r="P66" s="415">
        <v>0</v>
      </c>
    </row>
    <row r="67" spans="1:16" ht="15">
      <c r="A67" s="36" t="s">
        <v>33</v>
      </c>
      <c r="B67" s="36"/>
      <c r="C67" s="1"/>
      <c r="D67" s="1"/>
      <c r="E67" s="1"/>
      <c r="F67" s="1"/>
      <c r="G67" s="1"/>
      <c r="H67" s="637">
        <f>+'Sch B, Stmt 1, Details - YR1'!H67</f>
        <v>0</v>
      </c>
      <c r="I67" s="637">
        <f t="shared" si="11"/>
        <v>0</v>
      </c>
      <c r="J67" s="638">
        <v>0</v>
      </c>
      <c r="K67" s="637">
        <f t="shared" si="12"/>
        <v>0</v>
      </c>
      <c r="L67" s="637">
        <f>+'Sch B, Stmt 1, Details - YR1'!J67</f>
        <v>0</v>
      </c>
      <c r="M67" s="637">
        <f t="shared" si="13"/>
        <v>0</v>
      </c>
      <c r="N67" s="638">
        <v>0</v>
      </c>
      <c r="O67" s="637">
        <f t="shared" si="14"/>
        <v>0</v>
      </c>
      <c r="P67" s="415">
        <v>0</v>
      </c>
    </row>
    <row r="68" spans="1:16" ht="15">
      <c r="A68" s="36" t="s">
        <v>34</v>
      </c>
      <c r="B68" s="36"/>
      <c r="C68" s="1"/>
      <c r="D68" s="1"/>
      <c r="E68" s="1"/>
      <c r="F68" s="1"/>
      <c r="G68" s="1"/>
      <c r="H68" s="637">
        <f>+'Sch B, Stmt 1, Details - YR1'!H68</f>
        <v>0</v>
      </c>
      <c r="I68" s="637">
        <f t="shared" si="11"/>
        <v>0</v>
      </c>
      <c r="J68" s="638">
        <v>0</v>
      </c>
      <c r="K68" s="637">
        <f t="shared" si="12"/>
        <v>0</v>
      </c>
      <c r="L68" s="637">
        <f>+'Sch B, Stmt 1, Details - YR1'!J68</f>
        <v>0</v>
      </c>
      <c r="M68" s="637">
        <f t="shared" si="13"/>
        <v>0</v>
      </c>
      <c r="N68" s="638">
        <v>0</v>
      </c>
      <c r="O68" s="637">
        <f t="shared" si="14"/>
        <v>0</v>
      </c>
      <c r="P68" s="415">
        <v>0</v>
      </c>
    </row>
    <row r="69" spans="1:16" ht="15">
      <c r="A69" s="36" t="s">
        <v>35</v>
      </c>
      <c r="B69" s="36"/>
      <c r="C69" s="1"/>
      <c r="D69" s="1"/>
      <c r="E69" s="1"/>
      <c r="F69" s="1"/>
      <c r="G69" s="1"/>
      <c r="H69" s="637">
        <f>+'Sch B, Stmt 1, Details - YR1'!H69</f>
        <v>0</v>
      </c>
      <c r="I69" s="637">
        <f t="shared" si="11"/>
        <v>0</v>
      </c>
      <c r="J69" s="638">
        <v>0</v>
      </c>
      <c r="K69" s="637">
        <f t="shared" si="12"/>
        <v>0</v>
      </c>
      <c r="L69" s="637">
        <f>+'Sch B, Stmt 1, Details - YR1'!J69</f>
        <v>0</v>
      </c>
      <c r="M69" s="637">
        <f t="shared" si="13"/>
        <v>0</v>
      </c>
      <c r="N69" s="638">
        <v>0</v>
      </c>
      <c r="O69" s="637">
        <f t="shared" si="14"/>
        <v>0</v>
      </c>
      <c r="P69" s="415">
        <v>0</v>
      </c>
    </row>
    <row r="70" spans="1:16" ht="15">
      <c r="A70" s="36" t="s">
        <v>36</v>
      </c>
      <c r="B70" s="36"/>
      <c r="C70" s="1"/>
      <c r="D70" s="1"/>
      <c r="E70" s="1"/>
      <c r="F70" s="1"/>
      <c r="G70" s="1"/>
      <c r="H70" s="637">
        <f>+'Sch B, Stmt 1, Details - YR1'!H70</f>
        <v>0</v>
      </c>
      <c r="I70" s="637">
        <f t="shared" si="11"/>
        <v>0</v>
      </c>
      <c r="J70" s="638">
        <v>0</v>
      </c>
      <c r="K70" s="637">
        <f t="shared" si="12"/>
        <v>0</v>
      </c>
      <c r="L70" s="637">
        <f>+'Sch B, Stmt 1, Details - YR1'!J70</f>
        <v>0</v>
      </c>
      <c r="M70" s="637">
        <f t="shared" si="13"/>
        <v>0</v>
      </c>
      <c r="N70" s="638">
        <v>0</v>
      </c>
      <c r="O70" s="637">
        <f t="shared" si="14"/>
        <v>0</v>
      </c>
      <c r="P70" s="415">
        <v>0</v>
      </c>
    </row>
    <row r="71" spans="1:16" ht="15">
      <c r="A71" s="36" t="s">
        <v>37</v>
      </c>
      <c r="B71" s="36"/>
      <c r="C71" s="1"/>
      <c r="D71" s="1"/>
      <c r="E71" s="1"/>
      <c r="F71" s="1"/>
      <c r="G71" s="1"/>
      <c r="H71" s="637">
        <f>+'Sch B, Stmt 1, Details - YR1'!H71</f>
        <v>0</v>
      </c>
      <c r="I71" s="637">
        <f t="shared" si="11"/>
        <v>0</v>
      </c>
      <c r="J71" s="638">
        <v>0</v>
      </c>
      <c r="K71" s="637">
        <f t="shared" si="12"/>
        <v>0</v>
      </c>
      <c r="L71" s="637">
        <f>+'Sch B, Stmt 1, Details - YR1'!J71</f>
        <v>0</v>
      </c>
      <c r="M71" s="637">
        <f t="shared" si="13"/>
        <v>0</v>
      </c>
      <c r="N71" s="638">
        <v>0</v>
      </c>
      <c r="O71" s="637">
        <f t="shared" si="14"/>
        <v>0</v>
      </c>
      <c r="P71" s="415">
        <v>0</v>
      </c>
    </row>
    <row r="72" spans="1:16" ht="15">
      <c r="A72" s="36" t="s">
        <v>38</v>
      </c>
      <c r="B72" s="36"/>
      <c r="C72" s="1"/>
      <c r="D72" s="1"/>
      <c r="E72" s="1"/>
      <c r="F72" s="1"/>
      <c r="G72" s="1"/>
      <c r="H72" s="637">
        <f>+'Sch B, Stmt 1, Details - YR1'!H72</f>
        <v>0</v>
      </c>
      <c r="I72" s="637">
        <f t="shared" si="11"/>
        <v>0</v>
      </c>
      <c r="J72" s="638">
        <v>0</v>
      </c>
      <c r="K72" s="637">
        <f t="shared" si="12"/>
        <v>0</v>
      </c>
      <c r="L72" s="637">
        <f>+'Sch B, Stmt 1, Details - YR1'!J72</f>
        <v>0</v>
      </c>
      <c r="M72" s="637">
        <f t="shared" si="13"/>
        <v>0</v>
      </c>
      <c r="N72" s="638">
        <v>0</v>
      </c>
      <c r="O72" s="637">
        <f t="shared" si="14"/>
        <v>0</v>
      </c>
      <c r="P72" s="415">
        <v>0</v>
      </c>
    </row>
    <row r="73" spans="1:16" ht="15">
      <c r="A73" s="36" t="s">
        <v>39</v>
      </c>
      <c r="B73" s="36"/>
      <c r="C73" s="1"/>
      <c r="D73" s="1"/>
      <c r="E73" s="1"/>
      <c r="F73" s="1"/>
      <c r="G73" s="1"/>
      <c r="H73" s="637">
        <f>+'Sch B, Stmt 1, Details - YR1'!H73</f>
        <v>4000</v>
      </c>
      <c r="I73" s="637">
        <f t="shared" si="11"/>
        <v>1000</v>
      </c>
      <c r="J73" s="638">
        <v>0</v>
      </c>
      <c r="K73" s="637">
        <f t="shared" si="12"/>
        <v>1000</v>
      </c>
      <c r="L73" s="637">
        <f>+'Sch B, Stmt 1, Details - YR1'!J73</f>
        <v>4000</v>
      </c>
      <c r="M73" s="637">
        <f t="shared" si="13"/>
        <v>1000</v>
      </c>
      <c r="N73" s="638">
        <v>0</v>
      </c>
      <c r="O73" s="637">
        <f t="shared" si="14"/>
        <v>1000</v>
      </c>
      <c r="P73" s="415">
        <v>0</v>
      </c>
    </row>
    <row r="74" spans="1:16" ht="15">
      <c r="A74" s="36" t="s">
        <v>40</v>
      </c>
      <c r="B74" s="36"/>
      <c r="C74" s="1"/>
      <c r="D74" s="1"/>
      <c r="E74" s="1"/>
      <c r="F74" s="1"/>
      <c r="G74" s="1"/>
      <c r="H74" s="637">
        <f>+'Sch B, Stmt 1, Details - YR1'!H74</f>
        <v>16000</v>
      </c>
      <c r="I74" s="637">
        <f t="shared" si="11"/>
        <v>4000</v>
      </c>
      <c r="J74" s="638">
        <v>0</v>
      </c>
      <c r="K74" s="637">
        <f t="shared" si="12"/>
        <v>4000</v>
      </c>
      <c r="L74" s="637">
        <f>+'Sch B, Stmt 1, Details - YR1'!J74</f>
        <v>16000</v>
      </c>
      <c r="M74" s="637">
        <f t="shared" si="13"/>
        <v>4000</v>
      </c>
      <c r="N74" s="638">
        <v>0</v>
      </c>
      <c r="O74" s="637">
        <f t="shared" si="14"/>
        <v>4000</v>
      </c>
      <c r="P74" s="415">
        <v>0</v>
      </c>
    </row>
    <row r="75" spans="1:16" ht="15">
      <c r="A75" s="36" t="s">
        <v>41</v>
      </c>
      <c r="B75" s="36"/>
      <c r="C75" s="1"/>
      <c r="D75" s="1"/>
      <c r="E75" s="1"/>
      <c r="F75" s="1"/>
      <c r="G75" s="1"/>
      <c r="H75" s="637">
        <f>+'Sch B, Stmt 1, Details - YR1'!H75</f>
        <v>0</v>
      </c>
      <c r="I75" s="637">
        <f t="shared" si="11"/>
        <v>0</v>
      </c>
      <c r="J75" s="638">
        <v>0</v>
      </c>
      <c r="K75" s="637">
        <f t="shared" si="12"/>
        <v>0</v>
      </c>
      <c r="L75" s="637">
        <f>+'Sch B, Stmt 1, Details - YR1'!J75</f>
        <v>0</v>
      </c>
      <c r="M75" s="637">
        <f t="shared" si="13"/>
        <v>0</v>
      </c>
      <c r="N75" s="638">
        <v>0</v>
      </c>
      <c r="O75" s="637">
        <f t="shared" si="14"/>
        <v>0</v>
      </c>
      <c r="P75" s="415">
        <v>0</v>
      </c>
    </row>
    <row r="76" spans="1:16" ht="15">
      <c r="A76" s="36" t="s">
        <v>42</v>
      </c>
      <c r="B76" s="36"/>
      <c r="C76" s="1"/>
      <c r="D76" s="1"/>
      <c r="E76" s="1"/>
      <c r="F76" s="1"/>
      <c r="G76" s="1"/>
      <c r="H76" s="637">
        <f>+'Sch B, Stmt 1, Details - YR1'!H76</f>
        <v>8000</v>
      </c>
      <c r="I76" s="637">
        <f t="shared" si="11"/>
        <v>2000</v>
      </c>
      <c r="J76" s="638">
        <v>0</v>
      </c>
      <c r="K76" s="637">
        <f t="shared" si="12"/>
        <v>2000</v>
      </c>
      <c r="L76" s="637">
        <f>+'Sch B, Stmt 1, Details - YR1'!J76</f>
        <v>8000</v>
      </c>
      <c r="M76" s="637">
        <f t="shared" si="13"/>
        <v>2000</v>
      </c>
      <c r="N76" s="638">
        <v>0</v>
      </c>
      <c r="O76" s="637">
        <f t="shared" si="14"/>
        <v>2000</v>
      </c>
      <c r="P76" s="415">
        <v>0</v>
      </c>
    </row>
    <row r="77" spans="1:16" ht="15">
      <c r="A77" s="36" t="s">
        <v>43</v>
      </c>
      <c r="B77" s="1"/>
      <c r="C77" s="1"/>
      <c r="D77" s="1"/>
      <c r="E77" s="1"/>
      <c r="F77" s="1"/>
      <c r="G77" s="1"/>
      <c r="H77" s="637">
        <f>+'Sch B, Stmt 1, Details - YR1'!H77</f>
        <v>0</v>
      </c>
      <c r="I77" s="637">
        <f t="shared" si="11"/>
        <v>0</v>
      </c>
      <c r="J77" s="638">
        <v>0</v>
      </c>
      <c r="K77" s="637">
        <f t="shared" si="12"/>
        <v>0</v>
      </c>
      <c r="L77" s="637">
        <f>+'Sch B, Stmt 1, Details - YR1'!J77</f>
        <v>0</v>
      </c>
      <c r="M77" s="637">
        <f t="shared" si="13"/>
        <v>0</v>
      </c>
      <c r="N77" s="638">
        <v>0</v>
      </c>
      <c r="O77" s="637">
        <f t="shared" si="14"/>
        <v>0</v>
      </c>
      <c r="P77" s="415">
        <v>0</v>
      </c>
    </row>
    <row r="78" spans="1:16" ht="15">
      <c r="A78" s="22" t="s">
        <v>26</v>
      </c>
      <c r="B78" s="26"/>
      <c r="C78" s="23"/>
      <c r="D78" s="23"/>
      <c r="E78" s="23"/>
      <c r="F78" s="23"/>
      <c r="G78" s="23"/>
      <c r="H78" s="637"/>
      <c r="I78" s="637"/>
      <c r="J78" s="641"/>
      <c r="K78" s="637"/>
      <c r="L78" s="637"/>
      <c r="M78" s="637"/>
      <c r="N78" s="641"/>
      <c r="O78" s="637"/>
      <c r="P78" s="418"/>
    </row>
    <row r="79" spans="1:16" ht="15">
      <c r="A79" s="27"/>
      <c r="B79" s="26"/>
      <c r="C79" s="751" t="str">
        <f>+'Tab 1 - Control Sheet '!C37:G37</f>
        <v>Child Care</v>
      </c>
      <c r="D79" s="752"/>
      <c r="E79" s="752"/>
      <c r="F79" s="752"/>
      <c r="G79" s="28"/>
      <c r="H79" s="637">
        <f>+'Sch B, Stmt 1, Details - YR1'!H79</f>
        <v>500</v>
      </c>
      <c r="I79" s="637">
        <f>+H79*$K$6</f>
        <v>125</v>
      </c>
      <c r="J79" s="638">
        <v>0</v>
      </c>
      <c r="K79" s="637">
        <f>+I79-J79</f>
        <v>125</v>
      </c>
      <c r="L79" s="637">
        <f>+'Sch B, Stmt 1, Details - YR1'!J79</f>
        <v>500</v>
      </c>
      <c r="M79" s="637">
        <f>+L79*$K$6</f>
        <v>125</v>
      </c>
      <c r="N79" s="638">
        <v>0</v>
      </c>
      <c r="O79" s="637">
        <f>+M79-N79</f>
        <v>125</v>
      </c>
      <c r="P79" s="415">
        <v>0</v>
      </c>
    </row>
    <row r="80" spans="1:16" ht="15">
      <c r="A80" s="22"/>
      <c r="B80" s="26"/>
      <c r="C80" s="751" t="str">
        <f>+'Tab 1 - Control Sheet '!C38:G38</f>
        <v>Travel Support</v>
      </c>
      <c r="D80" s="752"/>
      <c r="E80" s="752"/>
      <c r="F80" s="752"/>
      <c r="G80" s="1"/>
      <c r="H80" s="637">
        <f>+'Sch B, Stmt 1, Details - YR1'!H80</f>
        <v>1000</v>
      </c>
      <c r="I80" s="637">
        <f>+H80*$K$6</f>
        <v>250</v>
      </c>
      <c r="J80" s="638">
        <v>0</v>
      </c>
      <c r="K80" s="637">
        <f>+I80-J80</f>
        <v>250</v>
      </c>
      <c r="L80" s="637">
        <f>+'Sch B, Stmt 1, Details - YR1'!J80</f>
        <v>1000</v>
      </c>
      <c r="M80" s="637">
        <f>+L80*$K$6</f>
        <v>250</v>
      </c>
      <c r="N80" s="638">
        <v>0</v>
      </c>
      <c r="O80" s="637">
        <f>+M80-N80</f>
        <v>250</v>
      </c>
      <c r="P80" s="415">
        <v>0</v>
      </c>
    </row>
    <row r="81" spans="1:16" ht="15">
      <c r="A81" s="22"/>
      <c r="B81" s="22"/>
      <c r="C81" s="751">
        <f>+'Tab 1 - Control Sheet '!C39:G39</f>
        <v>0</v>
      </c>
      <c r="D81" s="752"/>
      <c r="E81" s="752"/>
      <c r="F81" s="752"/>
      <c r="G81" s="1"/>
      <c r="H81" s="637">
        <f>+'Sch B, Stmt 1, Details - YR1'!H81</f>
        <v>0</v>
      </c>
      <c r="I81" s="637">
        <f>+H81*$K$6</f>
        <v>0</v>
      </c>
      <c r="J81" s="638">
        <v>0</v>
      </c>
      <c r="K81" s="637">
        <f>+I81-J81</f>
        <v>0</v>
      </c>
      <c r="L81" s="637">
        <f>+'Sch B, Stmt 1, Details - YR1'!J81</f>
        <v>0</v>
      </c>
      <c r="M81" s="637">
        <f>+L81*$K$6</f>
        <v>0</v>
      </c>
      <c r="N81" s="638">
        <v>0</v>
      </c>
      <c r="O81" s="637">
        <f>+M81-N81</f>
        <v>0</v>
      </c>
      <c r="P81" s="415">
        <v>0</v>
      </c>
    </row>
    <row r="82" spans="1:16" s="37" customFormat="1" ht="15">
      <c r="A82" s="35" t="s">
        <v>44</v>
      </c>
      <c r="H82" s="651">
        <f aca="true" t="shared" si="15" ref="H82:O82">SUM(H66:H81)</f>
        <v>29500</v>
      </c>
      <c r="I82" s="651">
        <f t="shared" si="15"/>
        <v>7375</v>
      </c>
      <c r="J82" s="651">
        <f t="shared" si="15"/>
        <v>0</v>
      </c>
      <c r="K82" s="651">
        <f t="shared" si="15"/>
        <v>7375</v>
      </c>
      <c r="L82" s="639">
        <f t="shared" si="15"/>
        <v>29500</v>
      </c>
      <c r="M82" s="651">
        <f t="shared" si="15"/>
        <v>7375</v>
      </c>
      <c r="N82" s="651">
        <f t="shared" si="15"/>
        <v>0</v>
      </c>
      <c r="O82" s="651">
        <f t="shared" si="15"/>
        <v>7375</v>
      </c>
      <c r="P82" s="15"/>
    </row>
    <row r="83" spans="1:16" ht="9" customHeight="1">
      <c r="A83" s="1"/>
      <c r="B83" s="1"/>
      <c r="C83" s="1"/>
      <c r="D83" s="1"/>
      <c r="E83" s="1"/>
      <c r="F83" s="1"/>
      <c r="G83" s="1"/>
      <c r="H83" s="650"/>
      <c r="I83" s="650"/>
      <c r="J83" s="650"/>
      <c r="K83" s="650"/>
      <c r="L83" s="650"/>
      <c r="M83" s="650"/>
      <c r="N83" s="650"/>
      <c r="O83" s="650"/>
      <c r="P83" s="424"/>
    </row>
    <row r="84" spans="1:16" ht="15">
      <c r="A84" s="85" t="s">
        <v>45</v>
      </c>
      <c r="B84" s="85"/>
      <c r="C84" s="87"/>
      <c r="D84" s="87"/>
      <c r="E84" s="87"/>
      <c r="F84" s="87"/>
      <c r="G84" s="87"/>
      <c r="H84" s="652">
        <f aca="true" t="shared" si="16" ref="H84:O84">H82+H63</f>
        <v>591796.999916372</v>
      </c>
      <c r="I84" s="652">
        <f t="shared" si="16"/>
        <v>147949.249979093</v>
      </c>
      <c r="J84" s="652">
        <f t="shared" si="16"/>
        <v>0</v>
      </c>
      <c r="K84" s="652">
        <f t="shared" si="16"/>
        <v>147949.249979093</v>
      </c>
      <c r="L84" s="653">
        <f t="shared" si="16"/>
        <v>591796.999916372</v>
      </c>
      <c r="M84" s="653">
        <f t="shared" si="16"/>
        <v>147949.249979093</v>
      </c>
      <c r="N84" s="653">
        <f t="shared" si="16"/>
        <v>0</v>
      </c>
      <c r="O84" s="653">
        <f t="shared" si="16"/>
        <v>147949.249979093</v>
      </c>
      <c r="P84" s="426"/>
    </row>
    <row r="85" spans="1:16" ht="9" customHeight="1">
      <c r="A85" s="1"/>
      <c r="B85" s="1"/>
      <c r="C85" s="1"/>
      <c r="D85" s="1"/>
      <c r="E85" s="1"/>
      <c r="F85" s="1"/>
      <c r="G85" s="1"/>
      <c r="H85" s="636"/>
      <c r="I85" s="636"/>
      <c r="J85" s="636"/>
      <c r="K85" s="636"/>
      <c r="L85" s="636"/>
      <c r="M85" s="636"/>
      <c r="N85" s="636"/>
      <c r="O85" s="636"/>
      <c r="P85" s="424"/>
    </row>
    <row r="86" spans="1:16" ht="51">
      <c r="A86" s="85" t="s">
        <v>46</v>
      </c>
      <c r="B86" s="85"/>
      <c r="C86" s="84"/>
      <c r="D86" s="84"/>
      <c r="E86" s="84"/>
      <c r="F86" s="84"/>
      <c r="G86" s="84"/>
      <c r="H86" s="634" t="s">
        <v>219</v>
      </c>
      <c r="I86" s="634" t="s">
        <v>248</v>
      </c>
      <c r="J86" s="634" t="s">
        <v>252</v>
      </c>
      <c r="K86" s="634" t="s">
        <v>249</v>
      </c>
      <c r="L86" s="635" t="str">
        <f>+L11</f>
        <v>Ministry Budget</v>
      </c>
      <c r="M86" s="635" t="s">
        <v>248</v>
      </c>
      <c r="N86" s="635" t="str">
        <f>+N11</f>
        <v>Ministry
Actual</v>
      </c>
      <c r="O86" s="635" t="s">
        <v>249</v>
      </c>
      <c r="P86" s="93" t="str">
        <f>+$P$11</f>
        <v>Comments</v>
      </c>
    </row>
    <row r="87" spans="1:16" ht="12.75">
      <c r="A87" s="1"/>
      <c r="B87" s="1"/>
      <c r="C87" s="1"/>
      <c r="D87" s="1"/>
      <c r="E87" s="1"/>
      <c r="F87" s="1"/>
      <c r="G87" s="1"/>
      <c r="H87" s="636" t="str">
        <f>$H$12</f>
        <v>$</v>
      </c>
      <c r="I87" s="636" t="str">
        <f>$I$12</f>
        <v>$</v>
      </c>
      <c r="J87" s="636" t="str">
        <f>$J$12</f>
        <v>$</v>
      </c>
      <c r="K87" s="636" t="str">
        <f>$K$12</f>
        <v>$</v>
      </c>
      <c r="L87" s="636" t="str">
        <f>$I$12</f>
        <v>$</v>
      </c>
      <c r="M87" s="636" t="str">
        <f>$I$12</f>
        <v>$</v>
      </c>
      <c r="N87" s="636" t="str">
        <f>$I$12</f>
        <v>$</v>
      </c>
      <c r="O87" s="636" t="str">
        <f>$K$12</f>
        <v>$</v>
      </c>
      <c r="P87" s="424"/>
    </row>
    <row r="88" spans="1:16" s="37" customFormat="1" ht="12.75">
      <c r="A88" s="21" t="s">
        <v>47</v>
      </c>
      <c r="H88" s="654"/>
      <c r="I88" s="654"/>
      <c r="J88" s="654"/>
      <c r="K88" s="654"/>
      <c r="L88" s="654"/>
      <c r="M88" s="654"/>
      <c r="N88" s="654"/>
      <c r="O88" s="654"/>
      <c r="P88" s="427"/>
    </row>
    <row r="89" spans="1:16" ht="15">
      <c r="A89" s="22" t="s">
        <v>48</v>
      </c>
      <c r="B89" s="36"/>
      <c r="C89" s="1"/>
      <c r="D89" s="1"/>
      <c r="E89" s="1"/>
      <c r="F89" s="1"/>
      <c r="G89" s="1"/>
      <c r="H89" s="637">
        <f>+'Sch B, Stmt 1, Details - YR1'!H89</f>
        <v>150</v>
      </c>
      <c r="I89" s="637">
        <f aca="true" t="shared" si="17" ref="I89:I94">+H89*$K$6</f>
        <v>37.5</v>
      </c>
      <c r="J89" s="638">
        <v>0</v>
      </c>
      <c r="K89" s="637">
        <f aca="true" t="shared" si="18" ref="K89:K94">+I89-J89</f>
        <v>37.5</v>
      </c>
      <c r="L89" s="637">
        <f>+'Sch B, Stmt 1, Details - YR1'!J89</f>
        <v>150</v>
      </c>
      <c r="M89" s="637">
        <f aca="true" t="shared" si="19" ref="M89:M94">+L89*$K$6</f>
        <v>37.5</v>
      </c>
      <c r="N89" s="638">
        <v>0</v>
      </c>
      <c r="O89" s="637">
        <f aca="true" t="shared" si="20" ref="O89:O94">+M89-N89</f>
        <v>37.5</v>
      </c>
      <c r="P89" s="415">
        <v>0</v>
      </c>
    </row>
    <row r="90" spans="1:16" ht="15">
      <c r="A90" s="22" t="s">
        <v>49</v>
      </c>
      <c r="B90" s="36"/>
      <c r="C90" s="1"/>
      <c r="D90" s="1"/>
      <c r="E90" s="1"/>
      <c r="F90" s="1"/>
      <c r="G90" s="1"/>
      <c r="H90" s="637">
        <f>+'Sch B, Stmt 1, Details - YR1'!H90</f>
        <v>0</v>
      </c>
      <c r="I90" s="637">
        <f t="shared" si="17"/>
        <v>0</v>
      </c>
      <c r="J90" s="638">
        <v>0</v>
      </c>
      <c r="K90" s="637">
        <f t="shared" si="18"/>
        <v>0</v>
      </c>
      <c r="L90" s="637">
        <f>+'Sch B, Stmt 1, Details - YR1'!J90</f>
        <v>0</v>
      </c>
      <c r="M90" s="637">
        <f t="shared" si="19"/>
        <v>0</v>
      </c>
      <c r="N90" s="638">
        <v>0</v>
      </c>
      <c r="O90" s="637">
        <f t="shared" si="20"/>
        <v>0</v>
      </c>
      <c r="P90" s="415">
        <v>0</v>
      </c>
    </row>
    <row r="91" spans="1:16" ht="15">
      <c r="A91" s="22" t="s">
        <v>50</v>
      </c>
      <c r="B91" s="36"/>
      <c r="C91" s="1"/>
      <c r="D91" s="1"/>
      <c r="E91" s="1"/>
      <c r="F91" s="1"/>
      <c r="G91" s="1"/>
      <c r="H91" s="637">
        <f>+'Sch B, Stmt 1, Details - YR1'!H91</f>
        <v>1000</v>
      </c>
      <c r="I91" s="637">
        <f t="shared" si="17"/>
        <v>250</v>
      </c>
      <c r="J91" s="638">
        <v>0</v>
      </c>
      <c r="K91" s="637">
        <f t="shared" si="18"/>
        <v>250</v>
      </c>
      <c r="L91" s="637">
        <f>+'Sch B, Stmt 1, Details - YR1'!J91</f>
        <v>1000</v>
      </c>
      <c r="M91" s="637">
        <f t="shared" si="19"/>
        <v>250</v>
      </c>
      <c r="N91" s="638">
        <v>0</v>
      </c>
      <c r="O91" s="637">
        <f t="shared" si="20"/>
        <v>250</v>
      </c>
      <c r="P91" s="415">
        <v>0</v>
      </c>
    </row>
    <row r="92" spans="1:16" ht="15">
      <c r="A92" s="22" t="s">
        <v>51</v>
      </c>
      <c r="B92" s="36"/>
      <c r="C92" s="1"/>
      <c r="D92" s="1"/>
      <c r="E92" s="1"/>
      <c r="F92" s="1"/>
      <c r="G92" s="1"/>
      <c r="H92" s="637">
        <f>+'Sch B, Stmt 1, Details - YR1'!H92</f>
        <v>1750</v>
      </c>
      <c r="I92" s="637">
        <f t="shared" si="17"/>
        <v>437.5</v>
      </c>
      <c r="J92" s="638">
        <v>0</v>
      </c>
      <c r="K92" s="637">
        <f t="shared" si="18"/>
        <v>437.5</v>
      </c>
      <c r="L92" s="637">
        <f>+'Sch B, Stmt 1, Details - YR1'!J92</f>
        <v>1750</v>
      </c>
      <c r="M92" s="637">
        <f t="shared" si="19"/>
        <v>437.5</v>
      </c>
      <c r="N92" s="638">
        <v>0</v>
      </c>
      <c r="O92" s="637">
        <f t="shared" si="20"/>
        <v>437.5</v>
      </c>
      <c r="P92" s="415">
        <v>0</v>
      </c>
    </row>
    <row r="93" spans="1:16" ht="15">
      <c r="A93" s="22" t="s">
        <v>52</v>
      </c>
      <c r="B93" s="1"/>
      <c r="C93" s="1"/>
      <c r="D93" s="1"/>
      <c r="E93" s="1"/>
      <c r="F93" s="1"/>
      <c r="G93" s="1"/>
      <c r="H93" s="637">
        <f>+'Sch B, Stmt 1, Details - YR1'!H93</f>
        <v>0</v>
      </c>
      <c r="I93" s="637">
        <f t="shared" si="17"/>
        <v>0</v>
      </c>
      <c r="J93" s="638">
        <v>0</v>
      </c>
      <c r="K93" s="637">
        <f t="shared" si="18"/>
        <v>0</v>
      </c>
      <c r="L93" s="637">
        <f>+'Sch B, Stmt 1, Details - YR1'!J93</f>
        <v>0</v>
      </c>
      <c r="M93" s="637">
        <f t="shared" si="19"/>
        <v>0</v>
      </c>
      <c r="N93" s="638">
        <v>0</v>
      </c>
      <c r="O93" s="637">
        <f t="shared" si="20"/>
        <v>0</v>
      </c>
      <c r="P93" s="415">
        <v>0</v>
      </c>
    </row>
    <row r="94" spans="1:16" ht="15">
      <c r="A94" s="22" t="s">
        <v>53</v>
      </c>
      <c r="B94" s="1"/>
      <c r="C94" s="1"/>
      <c r="D94" s="1"/>
      <c r="E94" s="1"/>
      <c r="F94" s="1"/>
      <c r="G94" s="1"/>
      <c r="H94" s="637">
        <f>+'Sch B, Stmt 1, Details - YR1'!H94</f>
        <v>2100</v>
      </c>
      <c r="I94" s="637">
        <f t="shared" si="17"/>
        <v>525</v>
      </c>
      <c r="J94" s="638">
        <v>0</v>
      </c>
      <c r="K94" s="637">
        <f t="shared" si="18"/>
        <v>525</v>
      </c>
      <c r="L94" s="637">
        <f>+'Sch B, Stmt 1, Details - YR1'!J94</f>
        <v>2100</v>
      </c>
      <c r="M94" s="637">
        <f t="shared" si="19"/>
        <v>525</v>
      </c>
      <c r="N94" s="638">
        <v>0</v>
      </c>
      <c r="O94" s="637">
        <f t="shared" si="20"/>
        <v>525</v>
      </c>
      <c r="P94" s="415">
        <v>0</v>
      </c>
    </row>
    <row r="95" spans="1:16" s="37" customFormat="1" ht="15">
      <c r="A95" s="21" t="s">
        <v>54</v>
      </c>
      <c r="H95" s="639">
        <f aca="true" t="shared" si="21" ref="H95:O95">SUM(H89:H94)</f>
        <v>5000</v>
      </c>
      <c r="I95" s="639">
        <f t="shared" si="21"/>
        <v>1250</v>
      </c>
      <c r="J95" s="639">
        <f t="shared" si="21"/>
        <v>0</v>
      </c>
      <c r="K95" s="639">
        <f t="shared" si="21"/>
        <v>1250</v>
      </c>
      <c r="L95" s="639">
        <f t="shared" si="21"/>
        <v>5000</v>
      </c>
      <c r="M95" s="639">
        <f t="shared" si="21"/>
        <v>1250</v>
      </c>
      <c r="N95" s="639">
        <f t="shared" si="21"/>
        <v>0</v>
      </c>
      <c r="O95" s="639">
        <f t="shared" si="21"/>
        <v>1250</v>
      </c>
      <c r="P95" s="416"/>
    </row>
    <row r="96" spans="1:16" ht="9.75" customHeight="1">
      <c r="A96" s="36"/>
      <c r="B96" s="1"/>
      <c r="C96" s="1"/>
      <c r="D96" s="1"/>
      <c r="E96" s="1"/>
      <c r="F96" s="1"/>
      <c r="G96" s="1"/>
      <c r="H96" s="636"/>
      <c r="I96" s="636"/>
      <c r="J96" s="636"/>
      <c r="K96" s="636"/>
      <c r="L96" s="636"/>
      <c r="M96" s="636"/>
      <c r="N96" s="636"/>
      <c r="O96" s="636"/>
      <c r="P96" s="418"/>
    </row>
    <row r="97" spans="1:16" s="37" customFormat="1" ht="15">
      <c r="A97" s="21" t="s">
        <v>55</v>
      </c>
      <c r="H97" s="654"/>
      <c r="I97" s="654"/>
      <c r="J97" s="654"/>
      <c r="K97" s="654"/>
      <c r="L97" s="654"/>
      <c r="M97" s="654"/>
      <c r="N97" s="654"/>
      <c r="O97" s="654"/>
      <c r="P97" s="417"/>
    </row>
    <row r="98" spans="1:16" ht="15">
      <c r="A98" s="22" t="s">
        <v>56</v>
      </c>
      <c r="B98" s="1"/>
      <c r="C98" s="1"/>
      <c r="D98" s="1"/>
      <c r="E98" s="1"/>
      <c r="F98" s="1"/>
      <c r="G98" s="1"/>
      <c r="H98" s="637">
        <f>+'Sch B, Stmt 1, Details - YR1'!H98</f>
        <v>0</v>
      </c>
      <c r="I98" s="637">
        <f>+H98*$K$6</f>
        <v>0</v>
      </c>
      <c r="J98" s="638">
        <v>0</v>
      </c>
      <c r="K98" s="637">
        <f>+I98-J98</f>
        <v>0</v>
      </c>
      <c r="L98" s="637">
        <f>+'Sch B, Stmt 1, Details - YR1'!J98</f>
        <v>0</v>
      </c>
      <c r="M98" s="637">
        <f>+L98*$K$6</f>
        <v>0</v>
      </c>
      <c r="N98" s="638">
        <v>0</v>
      </c>
      <c r="O98" s="637">
        <f>+M98-N98</f>
        <v>0</v>
      </c>
      <c r="P98" s="415">
        <v>0</v>
      </c>
    </row>
    <row r="99" spans="1:16" ht="15">
      <c r="A99" s="22" t="s">
        <v>26</v>
      </c>
      <c r="B99" s="26"/>
      <c r="C99" s="23"/>
      <c r="D99" s="23"/>
      <c r="E99" s="23"/>
      <c r="F99" s="23"/>
      <c r="G99" s="23"/>
      <c r="H99" s="637"/>
      <c r="I99" s="637"/>
      <c r="J99" s="641"/>
      <c r="K99" s="637"/>
      <c r="L99" s="637"/>
      <c r="M99" s="637"/>
      <c r="N99" s="641"/>
      <c r="O99" s="637"/>
      <c r="P99" s="418"/>
    </row>
    <row r="100" spans="1:16" ht="15">
      <c r="A100" s="27"/>
      <c r="B100" s="26"/>
      <c r="C100" s="751">
        <f>+'Tab 1 - Control Sheet '!C43:G43</f>
        <v>0</v>
      </c>
      <c r="D100" s="752"/>
      <c r="E100" s="752"/>
      <c r="F100" s="752"/>
      <c r="G100" s="28"/>
      <c r="H100" s="637">
        <f>+'Sch B, Stmt 1, Details - YR1'!H100</f>
        <v>0</v>
      </c>
      <c r="I100" s="637">
        <f>+H100*$K$6</f>
        <v>0</v>
      </c>
      <c r="J100" s="638">
        <v>0</v>
      </c>
      <c r="K100" s="637">
        <f>+I100-J100</f>
        <v>0</v>
      </c>
      <c r="L100" s="637">
        <f>+'Sch B, Stmt 1, Details - YR1'!J100</f>
        <v>0</v>
      </c>
      <c r="M100" s="637">
        <f>+L100*$K$6</f>
        <v>0</v>
      </c>
      <c r="N100" s="638">
        <v>0</v>
      </c>
      <c r="O100" s="637">
        <f>+M100-N100</f>
        <v>0</v>
      </c>
      <c r="P100" s="415">
        <v>0</v>
      </c>
    </row>
    <row r="101" spans="1:16" ht="15">
      <c r="A101" s="22"/>
      <c r="B101" s="26"/>
      <c r="C101" s="751">
        <f>+'Tab 1 - Control Sheet '!C44:G44</f>
        <v>0</v>
      </c>
      <c r="D101" s="752"/>
      <c r="E101" s="752"/>
      <c r="F101" s="752"/>
      <c r="G101" s="1"/>
      <c r="H101" s="637">
        <f>+'Sch B, Stmt 1, Details - YR1'!H101</f>
        <v>0</v>
      </c>
      <c r="I101" s="637">
        <f>+H101*$K$6</f>
        <v>0</v>
      </c>
      <c r="J101" s="638">
        <v>0</v>
      </c>
      <c r="K101" s="637">
        <f>+I101-J101</f>
        <v>0</v>
      </c>
      <c r="L101" s="637">
        <f>+'Sch B, Stmt 1, Details - YR1'!J101</f>
        <v>0</v>
      </c>
      <c r="M101" s="637">
        <f>+L101*$K$6</f>
        <v>0</v>
      </c>
      <c r="N101" s="638">
        <v>0</v>
      </c>
      <c r="O101" s="637">
        <f>+M101-N101</f>
        <v>0</v>
      </c>
      <c r="P101" s="415">
        <v>0</v>
      </c>
    </row>
    <row r="102" spans="1:16" s="37" customFormat="1" ht="15">
      <c r="A102" s="38" t="s">
        <v>57</v>
      </c>
      <c r="H102" s="639">
        <f aca="true" t="shared" si="22" ref="H102:O102">SUM(H98:H101)</f>
        <v>0</v>
      </c>
      <c r="I102" s="639">
        <f t="shared" si="22"/>
        <v>0</v>
      </c>
      <c r="J102" s="639">
        <f t="shared" si="22"/>
        <v>0</v>
      </c>
      <c r="K102" s="639">
        <f t="shared" si="22"/>
        <v>0</v>
      </c>
      <c r="L102" s="639">
        <f t="shared" si="22"/>
        <v>0</v>
      </c>
      <c r="M102" s="639">
        <f t="shared" si="22"/>
        <v>0</v>
      </c>
      <c r="N102" s="639">
        <f t="shared" si="22"/>
        <v>0</v>
      </c>
      <c r="O102" s="639">
        <f t="shared" si="22"/>
        <v>0</v>
      </c>
      <c r="P102" s="416"/>
    </row>
    <row r="103" spans="1:16" ht="15">
      <c r="A103" s="22"/>
      <c r="B103" s="1"/>
      <c r="C103" s="1"/>
      <c r="D103" s="1"/>
      <c r="E103" s="1"/>
      <c r="F103" s="1"/>
      <c r="G103" s="1"/>
      <c r="H103" s="641"/>
      <c r="I103" s="641"/>
      <c r="J103" s="641"/>
      <c r="K103" s="641"/>
      <c r="L103" s="641"/>
      <c r="M103" s="641"/>
      <c r="N103" s="641"/>
      <c r="O103" s="641"/>
      <c r="P103" s="418"/>
    </row>
    <row r="104" spans="1:16" ht="15">
      <c r="A104" s="36" t="s">
        <v>58</v>
      </c>
      <c r="B104" s="1"/>
      <c r="C104" s="1"/>
      <c r="D104" s="1"/>
      <c r="E104" s="1"/>
      <c r="F104" s="1"/>
      <c r="G104" s="1"/>
      <c r="H104" s="641"/>
      <c r="I104" s="641"/>
      <c r="J104" s="641"/>
      <c r="K104" s="641"/>
      <c r="L104" s="641"/>
      <c r="M104" s="641"/>
      <c r="N104" s="641"/>
      <c r="O104" s="641"/>
      <c r="P104" s="418"/>
    </row>
    <row r="105" spans="1:16" ht="15">
      <c r="A105" s="22" t="s">
        <v>56</v>
      </c>
      <c r="B105" s="1"/>
      <c r="C105" s="1"/>
      <c r="D105" s="1"/>
      <c r="E105" s="1"/>
      <c r="F105" s="1"/>
      <c r="G105" s="1"/>
      <c r="H105" s="637">
        <f>+'Sch B, Stmt 1, Details - YR1'!H105</f>
        <v>0</v>
      </c>
      <c r="I105" s="637">
        <f>+H105*$K$6</f>
        <v>0</v>
      </c>
      <c r="J105" s="638">
        <v>0</v>
      </c>
      <c r="K105" s="637">
        <f>+I105-J105</f>
        <v>0</v>
      </c>
      <c r="L105" s="637">
        <f>+'Sch B, Stmt 1, Details - YR1'!J105</f>
        <v>0</v>
      </c>
      <c r="M105" s="637">
        <f>+L105*$K$6</f>
        <v>0</v>
      </c>
      <c r="N105" s="638">
        <v>0</v>
      </c>
      <c r="O105" s="637">
        <f>+M105-N105</f>
        <v>0</v>
      </c>
      <c r="P105" s="415">
        <v>0</v>
      </c>
    </row>
    <row r="106" spans="1:16" ht="15">
      <c r="A106" s="22" t="s">
        <v>26</v>
      </c>
      <c r="B106" s="26"/>
      <c r="C106" s="23"/>
      <c r="D106" s="23"/>
      <c r="E106" s="23"/>
      <c r="F106" s="23"/>
      <c r="G106" s="23"/>
      <c r="H106" s="637"/>
      <c r="I106" s="637"/>
      <c r="J106" s="641"/>
      <c r="K106" s="637"/>
      <c r="L106" s="637"/>
      <c r="M106" s="637"/>
      <c r="N106" s="641"/>
      <c r="O106" s="637"/>
      <c r="P106" s="418"/>
    </row>
    <row r="107" spans="1:16" ht="15">
      <c r="A107" s="27"/>
      <c r="B107" s="26"/>
      <c r="C107" s="751">
        <f>+'Tab 1 - Control Sheet '!C47:G47</f>
        <v>0</v>
      </c>
      <c r="D107" s="752"/>
      <c r="E107" s="752"/>
      <c r="F107" s="752"/>
      <c r="G107" s="28"/>
      <c r="H107" s="637">
        <f>+'Sch B, Stmt 1, Details - YR1'!H107</f>
        <v>0</v>
      </c>
      <c r="I107" s="637">
        <f>+H107*$K$6</f>
        <v>0</v>
      </c>
      <c r="J107" s="638">
        <v>0</v>
      </c>
      <c r="K107" s="637">
        <f>+I107-J107</f>
        <v>0</v>
      </c>
      <c r="L107" s="637">
        <f>+'Sch B, Stmt 1, Details - YR1'!J107</f>
        <v>0</v>
      </c>
      <c r="M107" s="637">
        <f>+L107*$K$6</f>
        <v>0</v>
      </c>
      <c r="N107" s="638">
        <v>0</v>
      </c>
      <c r="O107" s="637">
        <f>+M107-N107</f>
        <v>0</v>
      </c>
      <c r="P107" s="415">
        <v>0</v>
      </c>
    </row>
    <row r="108" spans="1:16" ht="15">
      <c r="A108" s="22"/>
      <c r="B108" s="26"/>
      <c r="C108" s="751">
        <f>+'Tab 1 - Control Sheet '!C48:G48</f>
        <v>0</v>
      </c>
      <c r="D108" s="752"/>
      <c r="E108" s="752"/>
      <c r="F108" s="752"/>
      <c r="G108" s="1"/>
      <c r="H108" s="637">
        <f>+'Sch B, Stmt 1, Details - YR1'!H108</f>
        <v>0</v>
      </c>
      <c r="I108" s="637">
        <f>+H108*$K$6</f>
        <v>0</v>
      </c>
      <c r="J108" s="638">
        <v>0</v>
      </c>
      <c r="K108" s="637">
        <f>+I108-J108</f>
        <v>0</v>
      </c>
      <c r="L108" s="637">
        <f>+'Sch B, Stmt 1, Details - YR1'!J108</f>
        <v>0</v>
      </c>
      <c r="M108" s="637">
        <f>+L108*$K$6</f>
        <v>0</v>
      </c>
      <c r="N108" s="638">
        <v>0</v>
      </c>
      <c r="O108" s="637">
        <f>+M108-N108</f>
        <v>0</v>
      </c>
      <c r="P108" s="415">
        <v>0</v>
      </c>
    </row>
    <row r="109" spans="1:16" s="37" customFormat="1" ht="15">
      <c r="A109" s="38" t="s">
        <v>59</v>
      </c>
      <c r="H109" s="639">
        <f aca="true" t="shared" si="23" ref="H109:O109">SUM(H105:H108)</f>
        <v>0</v>
      </c>
      <c r="I109" s="639">
        <f t="shared" si="23"/>
        <v>0</v>
      </c>
      <c r="J109" s="639">
        <f t="shared" si="23"/>
        <v>0</v>
      </c>
      <c r="K109" s="639">
        <f t="shared" si="23"/>
        <v>0</v>
      </c>
      <c r="L109" s="639">
        <f t="shared" si="23"/>
        <v>0</v>
      </c>
      <c r="M109" s="639">
        <f t="shared" si="23"/>
        <v>0</v>
      </c>
      <c r="N109" s="639">
        <f t="shared" si="23"/>
        <v>0</v>
      </c>
      <c r="O109" s="639">
        <f t="shared" si="23"/>
        <v>0</v>
      </c>
      <c r="P109" s="416"/>
    </row>
    <row r="110" spans="1:16" ht="15">
      <c r="A110" s="22"/>
      <c r="B110" s="1"/>
      <c r="C110" s="1"/>
      <c r="D110" s="1"/>
      <c r="E110" s="1"/>
      <c r="F110" s="1"/>
      <c r="G110" s="1"/>
      <c r="H110" s="637"/>
      <c r="I110" s="637"/>
      <c r="J110" s="637"/>
      <c r="K110" s="637"/>
      <c r="L110" s="637"/>
      <c r="M110" s="637"/>
      <c r="N110" s="637"/>
      <c r="O110" s="637"/>
      <c r="P110" s="418"/>
    </row>
    <row r="111" spans="1:16" s="37" customFormat="1" ht="15">
      <c r="A111" s="88" t="s">
        <v>60</v>
      </c>
      <c r="B111" s="88"/>
      <c r="C111" s="87"/>
      <c r="D111" s="87"/>
      <c r="E111" s="87"/>
      <c r="F111" s="87"/>
      <c r="G111" s="87"/>
      <c r="H111" s="652">
        <f aca="true" t="shared" si="24" ref="H111:O111">H95+H102+H109</f>
        <v>5000</v>
      </c>
      <c r="I111" s="652">
        <f t="shared" si="24"/>
        <v>1250</v>
      </c>
      <c r="J111" s="652">
        <f t="shared" si="24"/>
        <v>0</v>
      </c>
      <c r="K111" s="652">
        <f t="shared" si="24"/>
        <v>1250</v>
      </c>
      <c r="L111" s="653">
        <f t="shared" si="24"/>
        <v>5000</v>
      </c>
      <c r="M111" s="653">
        <f t="shared" si="24"/>
        <v>1250</v>
      </c>
      <c r="N111" s="653">
        <f t="shared" si="24"/>
        <v>0</v>
      </c>
      <c r="O111" s="653">
        <f t="shared" si="24"/>
        <v>1250</v>
      </c>
      <c r="P111" s="426"/>
    </row>
    <row r="112" spans="1:16" ht="12.75" hidden="1">
      <c r="A112" s="1"/>
      <c r="B112" s="1"/>
      <c r="C112" s="1"/>
      <c r="D112" s="1"/>
      <c r="E112" s="1"/>
      <c r="F112" s="1"/>
      <c r="G112" s="1"/>
      <c r="H112" s="636"/>
      <c r="I112" s="636"/>
      <c r="J112" s="636"/>
      <c r="K112" s="636"/>
      <c r="L112" s="655"/>
      <c r="M112" s="655"/>
      <c r="N112" s="655"/>
      <c r="O112" s="655"/>
      <c r="P112" s="424"/>
    </row>
    <row r="113" spans="1:16" ht="51">
      <c r="A113" s="85" t="s">
        <v>61</v>
      </c>
      <c r="B113" s="85"/>
      <c r="C113" s="84"/>
      <c r="D113" s="84"/>
      <c r="E113" s="84"/>
      <c r="F113" s="84"/>
      <c r="G113" s="84"/>
      <c r="H113" s="634" t="s">
        <v>219</v>
      </c>
      <c r="I113" s="634" t="s">
        <v>248</v>
      </c>
      <c r="J113" s="634" t="s">
        <v>252</v>
      </c>
      <c r="K113" s="634" t="s">
        <v>249</v>
      </c>
      <c r="L113" s="635" t="str">
        <f>+L11</f>
        <v>Ministry Budget</v>
      </c>
      <c r="M113" s="635" t="s">
        <v>248</v>
      </c>
      <c r="N113" s="635" t="str">
        <f>+N11</f>
        <v>Ministry
Actual</v>
      </c>
      <c r="O113" s="635" t="s">
        <v>249</v>
      </c>
      <c r="P113" s="93" t="str">
        <f>+$P$11</f>
        <v>Comments</v>
      </c>
    </row>
    <row r="114" spans="1:16" ht="11.25" customHeight="1">
      <c r="A114" s="1"/>
      <c r="B114" s="1"/>
      <c r="C114" s="1"/>
      <c r="D114" s="1"/>
      <c r="E114" s="1"/>
      <c r="F114" s="1"/>
      <c r="G114" s="1"/>
      <c r="H114" s="636" t="str">
        <f>$H$12</f>
        <v>$</v>
      </c>
      <c r="I114" s="636" t="str">
        <f>$I$12</f>
        <v>$</v>
      </c>
      <c r="J114" s="636" t="str">
        <f>$J$12</f>
        <v>$</v>
      </c>
      <c r="K114" s="636" t="str">
        <f>$K$12</f>
        <v>$</v>
      </c>
      <c r="L114" s="636" t="str">
        <f>$I$12</f>
        <v>$</v>
      </c>
      <c r="M114" s="636" t="str">
        <f>$I$12</f>
        <v>$</v>
      </c>
      <c r="N114" s="636" t="str">
        <f>$I$12</f>
        <v>$</v>
      </c>
      <c r="O114" s="636" t="str">
        <f>$K$12</f>
        <v>$</v>
      </c>
      <c r="P114" s="424"/>
    </row>
    <row r="115" spans="1:16" ht="12.75">
      <c r="A115" s="1"/>
      <c r="B115" s="1"/>
      <c r="C115" s="1"/>
      <c r="D115" s="1"/>
      <c r="E115" s="1"/>
      <c r="F115" s="1"/>
      <c r="G115" s="1"/>
      <c r="H115" s="636"/>
      <c r="I115" s="636"/>
      <c r="J115" s="636"/>
      <c r="K115" s="636"/>
      <c r="L115" s="636"/>
      <c r="M115" s="636"/>
      <c r="N115" s="636"/>
      <c r="O115" s="636"/>
      <c r="P115" s="424"/>
    </row>
    <row r="116" spans="1:16" ht="15">
      <c r="A116" s="39" t="s">
        <v>62</v>
      </c>
      <c r="B116" s="39"/>
      <c r="C116" s="1"/>
      <c r="D116" s="1"/>
      <c r="E116" s="1"/>
      <c r="F116" s="1"/>
      <c r="G116" s="1"/>
      <c r="H116" s="637">
        <f>+'Sch B, Stmt 1, Details - YR1'!H116</f>
        <v>31200</v>
      </c>
      <c r="I116" s="637">
        <f>+H116*$K$6</f>
        <v>7800</v>
      </c>
      <c r="J116" s="638">
        <v>0</v>
      </c>
      <c r="K116" s="637">
        <f>+I116-J116</f>
        <v>7800</v>
      </c>
      <c r="L116" s="637">
        <f>+'Sch B, Stmt 1, Details - YR1'!J116</f>
        <v>31200</v>
      </c>
      <c r="M116" s="637">
        <f>+L116*$K$6</f>
        <v>7800</v>
      </c>
      <c r="N116" s="638">
        <v>0</v>
      </c>
      <c r="O116" s="637">
        <f>+M116-N116</f>
        <v>7800</v>
      </c>
      <c r="P116" s="415">
        <v>0</v>
      </c>
    </row>
    <row r="117" spans="1:16" ht="12.75">
      <c r="A117" s="1"/>
      <c r="B117" s="1" t="s">
        <v>63</v>
      </c>
      <c r="C117" s="1"/>
      <c r="D117" s="1"/>
      <c r="E117" s="1"/>
      <c r="F117" s="1"/>
      <c r="G117" s="1"/>
      <c r="H117" s="650"/>
      <c r="I117" s="650"/>
      <c r="J117" s="656"/>
      <c r="K117" s="650"/>
      <c r="L117" s="650"/>
      <c r="M117" s="650"/>
      <c r="N117" s="656"/>
      <c r="O117" s="650"/>
      <c r="P117" s="428"/>
    </row>
    <row r="118" spans="1:16" ht="15">
      <c r="A118" s="39" t="s">
        <v>64</v>
      </c>
      <c r="B118" s="39"/>
      <c r="C118" s="1"/>
      <c r="D118" s="1"/>
      <c r="E118" s="1"/>
      <c r="F118" s="1"/>
      <c r="G118" s="1"/>
      <c r="H118" s="637">
        <f>+'Sch B, Stmt 1, Details - YR1'!H118</f>
        <v>0</v>
      </c>
      <c r="I118" s="637">
        <f aca="true" t="shared" si="25" ref="I118:I123">+H118*$K$6</f>
        <v>0</v>
      </c>
      <c r="J118" s="638">
        <v>0</v>
      </c>
      <c r="K118" s="637">
        <f aca="true" t="shared" si="26" ref="K118:K123">+I118-J118</f>
        <v>0</v>
      </c>
      <c r="L118" s="637">
        <f>+'Sch B, Stmt 1, Details - YR1'!J118</f>
        <v>0</v>
      </c>
      <c r="M118" s="637">
        <f aca="true" t="shared" si="27" ref="M118:M123">+L118*$K$6</f>
        <v>0</v>
      </c>
      <c r="N118" s="638">
        <v>0</v>
      </c>
      <c r="O118" s="637">
        <f aca="true" t="shared" si="28" ref="O118:O123">+M118-N118</f>
        <v>0</v>
      </c>
      <c r="P118" s="415">
        <v>0</v>
      </c>
    </row>
    <row r="119" spans="1:16" ht="15">
      <c r="A119" s="39" t="s">
        <v>65</v>
      </c>
      <c r="B119" s="39"/>
      <c r="C119" s="1"/>
      <c r="D119" s="1"/>
      <c r="E119" s="1"/>
      <c r="F119" s="1"/>
      <c r="G119" s="1"/>
      <c r="H119" s="637">
        <f>+'Sch B, Stmt 1, Details - YR1'!H119</f>
        <v>0</v>
      </c>
      <c r="I119" s="637">
        <f t="shared" si="25"/>
        <v>0</v>
      </c>
      <c r="J119" s="638">
        <v>0</v>
      </c>
      <c r="K119" s="637">
        <f t="shared" si="26"/>
        <v>0</v>
      </c>
      <c r="L119" s="637">
        <f>+'Sch B, Stmt 1, Details - YR1'!J119</f>
        <v>0</v>
      </c>
      <c r="M119" s="637">
        <f t="shared" si="27"/>
        <v>0</v>
      </c>
      <c r="N119" s="638">
        <v>0</v>
      </c>
      <c r="O119" s="637">
        <f t="shared" si="28"/>
        <v>0</v>
      </c>
      <c r="P119" s="415">
        <v>0</v>
      </c>
    </row>
    <row r="120" spans="1:16" ht="15">
      <c r="A120" s="39" t="s">
        <v>66</v>
      </c>
      <c r="B120" s="1"/>
      <c r="C120" s="1"/>
      <c r="D120" s="1"/>
      <c r="E120" s="1"/>
      <c r="F120" s="1"/>
      <c r="G120" s="1"/>
      <c r="H120" s="637">
        <f>+'Sch B, Stmt 1, Details - YR1'!H120</f>
        <v>3300</v>
      </c>
      <c r="I120" s="637">
        <f t="shared" si="25"/>
        <v>825</v>
      </c>
      <c r="J120" s="638">
        <v>0</v>
      </c>
      <c r="K120" s="637">
        <f t="shared" si="26"/>
        <v>825</v>
      </c>
      <c r="L120" s="637">
        <f>+'Sch B, Stmt 1, Details - YR1'!J120</f>
        <v>3300</v>
      </c>
      <c r="M120" s="637">
        <f t="shared" si="27"/>
        <v>825</v>
      </c>
      <c r="N120" s="638">
        <v>0</v>
      </c>
      <c r="O120" s="637">
        <f t="shared" si="28"/>
        <v>825</v>
      </c>
      <c r="P120" s="415">
        <v>0</v>
      </c>
    </row>
    <row r="121" spans="1:16" ht="15">
      <c r="A121" s="39" t="s">
        <v>67</v>
      </c>
      <c r="B121" s="39"/>
      <c r="C121" s="1"/>
      <c r="D121" s="1"/>
      <c r="E121" s="1"/>
      <c r="F121" s="1"/>
      <c r="G121" s="1"/>
      <c r="H121" s="637">
        <f>+'Sch B, Stmt 1, Details - YR1'!H121</f>
        <v>200</v>
      </c>
      <c r="I121" s="637">
        <f t="shared" si="25"/>
        <v>50</v>
      </c>
      <c r="J121" s="638">
        <v>0</v>
      </c>
      <c r="K121" s="637">
        <f t="shared" si="26"/>
        <v>50</v>
      </c>
      <c r="L121" s="637">
        <f>+'Sch B, Stmt 1, Details - YR1'!J121</f>
        <v>200</v>
      </c>
      <c r="M121" s="637">
        <f t="shared" si="27"/>
        <v>50</v>
      </c>
      <c r="N121" s="638">
        <v>0</v>
      </c>
      <c r="O121" s="637">
        <f t="shared" si="28"/>
        <v>50</v>
      </c>
      <c r="P121" s="415">
        <v>0</v>
      </c>
    </row>
    <row r="122" spans="1:16" ht="15">
      <c r="A122" s="39" t="s">
        <v>68</v>
      </c>
      <c r="B122" s="39"/>
      <c r="C122" s="1"/>
      <c r="D122" s="1"/>
      <c r="E122" s="1"/>
      <c r="F122" s="1"/>
      <c r="G122" s="1"/>
      <c r="H122" s="637">
        <f>+'Sch B, Stmt 1, Details - YR1'!H122</f>
        <v>400</v>
      </c>
      <c r="I122" s="637">
        <f t="shared" si="25"/>
        <v>100</v>
      </c>
      <c r="J122" s="638">
        <v>0</v>
      </c>
      <c r="K122" s="637">
        <f t="shared" si="26"/>
        <v>100</v>
      </c>
      <c r="L122" s="637">
        <f>+'Sch B, Stmt 1, Details - YR1'!J122</f>
        <v>400</v>
      </c>
      <c r="M122" s="637">
        <f t="shared" si="27"/>
        <v>100</v>
      </c>
      <c r="N122" s="638">
        <v>0</v>
      </c>
      <c r="O122" s="637">
        <f t="shared" si="28"/>
        <v>100</v>
      </c>
      <c r="P122" s="415">
        <v>0</v>
      </c>
    </row>
    <row r="123" spans="1:16" ht="15">
      <c r="A123" s="39" t="s">
        <v>69</v>
      </c>
      <c r="B123" s="39"/>
      <c r="C123" s="1"/>
      <c r="D123" s="1"/>
      <c r="E123" s="1"/>
      <c r="F123" s="1"/>
      <c r="G123" s="1"/>
      <c r="H123" s="637">
        <f>+'Sch B, Stmt 1, Details - YR1'!H123</f>
        <v>0</v>
      </c>
      <c r="I123" s="637">
        <f t="shared" si="25"/>
        <v>0</v>
      </c>
      <c r="J123" s="638">
        <v>0</v>
      </c>
      <c r="K123" s="637">
        <f t="shared" si="26"/>
        <v>0</v>
      </c>
      <c r="L123" s="637">
        <f>+'Sch B, Stmt 1, Details - YR1'!J123</f>
        <v>0</v>
      </c>
      <c r="M123" s="637">
        <f t="shared" si="27"/>
        <v>0</v>
      </c>
      <c r="N123" s="638">
        <v>0</v>
      </c>
      <c r="O123" s="637">
        <f t="shared" si="28"/>
        <v>0</v>
      </c>
      <c r="P123" s="415">
        <v>0</v>
      </c>
    </row>
    <row r="124" spans="1:16" ht="15">
      <c r="A124" s="22" t="s">
        <v>26</v>
      </c>
      <c r="B124" s="26"/>
      <c r="C124" s="23"/>
      <c r="D124" s="23"/>
      <c r="E124" s="23"/>
      <c r="F124" s="23"/>
      <c r="G124" s="23"/>
      <c r="H124" s="637"/>
      <c r="I124" s="637"/>
      <c r="J124" s="641"/>
      <c r="K124" s="637"/>
      <c r="L124" s="637"/>
      <c r="M124" s="637"/>
      <c r="N124" s="641"/>
      <c r="O124" s="637"/>
      <c r="P124" s="418"/>
    </row>
    <row r="125" spans="1:16" ht="15">
      <c r="A125" s="27"/>
      <c r="B125" s="26"/>
      <c r="C125" s="751">
        <f>+'Tab 1 - Control Sheet '!C51:G51</f>
        <v>0</v>
      </c>
      <c r="D125" s="752"/>
      <c r="E125" s="752"/>
      <c r="F125" s="752"/>
      <c r="G125" s="28"/>
      <c r="H125" s="637">
        <f>+'Sch B, Stmt 1, Details - YR1'!H125</f>
        <v>0</v>
      </c>
      <c r="I125" s="637">
        <f>+H125*$K$6</f>
        <v>0</v>
      </c>
      <c r="J125" s="638">
        <v>0</v>
      </c>
      <c r="K125" s="637">
        <f>+I125-J125</f>
        <v>0</v>
      </c>
      <c r="L125" s="637">
        <f>+'Sch B, Stmt 1, Details - YR1'!J125</f>
        <v>0</v>
      </c>
      <c r="M125" s="637">
        <f>+L125*$K$6</f>
        <v>0</v>
      </c>
      <c r="N125" s="638">
        <v>0</v>
      </c>
      <c r="O125" s="637">
        <f>+M125-N125</f>
        <v>0</v>
      </c>
      <c r="P125" s="415">
        <v>0</v>
      </c>
    </row>
    <row r="126" spans="1:16" ht="15">
      <c r="A126" s="22"/>
      <c r="B126" s="26"/>
      <c r="C126" s="751">
        <f>+'Tab 1 - Control Sheet '!C52:G52</f>
        <v>0</v>
      </c>
      <c r="D126" s="752"/>
      <c r="E126" s="752"/>
      <c r="F126" s="752"/>
      <c r="G126" s="1"/>
      <c r="H126" s="637">
        <f>+'Sch B, Stmt 1, Details - YR1'!H126</f>
        <v>0</v>
      </c>
      <c r="I126" s="637">
        <f>+H126*$K$6</f>
        <v>0</v>
      </c>
      <c r="J126" s="638">
        <v>0</v>
      </c>
      <c r="K126" s="637">
        <f>+I126-J126</f>
        <v>0</v>
      </c>
      <c r="L126" s="637">
        <f>+'Sch B, Stmt 1, Details - YR1'!J126</f>
        <v>0</v>
      </c>
      <c r="M126" s="637">
        <f>+L126*$K$6</f>
        <v>0</v>
      </c>
      <c r="N126" s="638">
        <v>0</v>
      </c>
      <c r="O126" s="637">
        <f>+M126-N126</f>
        <v>0</v>
      </c>
      <c r="P126" s="415">
        <v>0</v>
      </c>
    </row>
    <row r="127" spans="1:16" ht="15">
      <c r="A127" s="22"/>
      <c r="B127" s="26"/>
      <c r="C127" s="40"/>
      <c r="D127" s="41"/>
      <c r="E127" s="41"/>
      <c r="F127" s="41"/>
      <c r="G127" s="1"/>
      <c r="H127" s="637"/>
      <c r="I127" s="637"/>
      <c r="J127" s="637"/>
      <c r="K127" s="637"/>
      <c r="L127" s="637"/>
      <c r="M127" s="637"/>
      <c r="N127" s="637"/>
      <c r="O127" s="637"/>
      <c r="P127" s="418"/>
    </row>
    <row r="128" spans="1:16" s="37" customFormat="1" ht="20.25" customHeight="1">
      <c r="A128" s="88" t="s">
        <v>70</v>
      </c>
      <c r="B128" s="88"/>
      <c r="C128" s="87"/>
      <c r="D128" s="87"/>
      <c r="E128" s="87"/>
      <c r="F128" s="87"/>
      <c r="G128" s="87"/>
      <c r="H128" s="652">
        <f aca="true" t="shared" si="29" ref="H128:O128">SUM(H116:H126)</f>
        <v>35100</v>
      </c>
      <c r="I128" s="652">
        <f t="shared" si="29"/>
        <v>8775</v>
      </c>
      <c r="J128" s="652">
        <f t="shared" si="29"/>
        <v>0</v>
      </c>
      <c r="K128" s="652">
        <f t="shared" si="29"/>
        <v>8775</v>
      </c>
      <c r="L128" s="653">
        <f t="shared" si="29"/>
        <v>35100</v>
      </c>
      <c r="M128" s="653">
        <f t="shared" si="29"/>
        <v>8775</v>
      </c>
      <c r="N128" s="653">
        <f t="shared" si="29"/>
        <v>0</v>
      </c>
      <c r="O128" s="653">
        <f t="shared" si="29"/>
        <v>8775</v>
      </c>
      <c r="P128" s="426"/>
    </row>
    <row r="129" spans="1:16" ht="9" customHeight="1">
      <c r="A129" s="1"/>
      <c r="B129" s="1"/>
      <c r="C129" s="1"/>
      <c r="D129" s="1"/>
      <c r="E129" s="1"/>
      <c r="F129" s="1"/>
      <c r="G129" s="1"/>
      <c r="H129" s="636"/>
      <c r="I129" s="636"/>
      <c r="J129" s="636"/>
      <c r="K129" s="636"/>
      <c r="L129" s="636"/>
      <c r="M129" s="636"/>
      <c r="N129" s="636"/>
      <c r="O129" s="636"/>
      <c r="P129" s="424"/>
    </row>
    <row r="130" spans="1:16" ht="51">
      <c r="A130" s="85" t="s">
        <v>71</v>
      </c>
      <c r="B130" s="85"/>
      <c r="C130" s="84"/>
      <c r="D130" s="84"/>
      <c r="E130" s="84"/>
      <c r="F130" s="84"/>
      <c r="G130" s="84"/>
      <c r="H130" s="634" t="s">
        <v>219</v>
      </c>
      <c r="I130" s="634" t="s">
        <v>248</v>
      </c>
      <c r="J130" s="634" t="s">
        <v>252</v>
      </c>
      <c r="K130" s="634" t="s">
        <v>249</v>
      </c>
      <c r="L130" s="635" t="str">
        <f>+L113</f>
        <v>Ministry Budget</v>
      </c>
      <c r="M130" s="635" t="s">
        <v>248</v>
      </c>
      <c r="N130" s="635" t="str">
        <f>+N113</f>
        <v>Ministry
Actual</v>
      </c>
      <c r="O130" s="635" t="s">
        <v>249</v>
      </c>
      <c r="P130" s="93" t="str">
        <f>+$P$11</f>
        <v>Comments</v>
      </c>
    </row>
    <row r="131" spans="1:16" ht="11.25" customHeight="1">
      <c r="A131" s="1"/>
      <c r="B131" s="1"/>
      <c r="C131" s="1"/>
      <c r="D131" s="1"/>
      <c r="E131" s="1"/>
      <c r="F131" s="1"/>
      <c r="G131" s="1"/>
      <c r="H131" s="636" t="str">
        <f>$H$12</f>
        <v>$</v>
      </c>
      <c r="I131" s="636" t="str">
        <f>$I$12</f>
        <v>$</v>
      </c>
      <c r="J131" s="636" t="str">
        <f>$J$12</f>
        <v>$</v>
      </c>
      <c r="K131" s="636" t="str">
        <f>$K$12</f>
        <v>$</v>
      </c>
      <c r="L131" s="636" t="str">
        <f>$I$12</f>
        <v>$</v>
      </c>
      <c r="M131" s="636" t="str">
        <f>$I$12</f>
        <v>$</v>
      </c>
      <c r="N131" s="636" t="str">
        <f>$I$12</f>
        <v>$</v>
      </c>
      <c r="O131" s="636" t="str">
        <f>$K$12</f>
        <v>$</v>
      </c>
      <c r="P131" s="424"/>
    </row>
    <row r="132" spans="1:16" ht="15">
      <c r="A132" s="36" t="s">
        <v>72</v>
      </c>
      <c r="B132" s="36"/>
      <c r="C132" s="1"/>
      <c r="D132" s="1"/>
      <c r="E132" s="1"/>
      <c r="F132" s="1"/>
      <c r="G132" s="1"/>
      <c r="H132" s="637">
        <f>+'Sch B, Stmt 1, Details - YR1'!H132</f>
        <v>0</v>
      </c>
      <c r="I132" s="637">
        <f>+H132*$K$6</f>
        <v>0</v>
      </c>
      <c r="J132" s="638">
        <v>0</v>
      </c>
      <c r="K132" s="637">
        <f>+I132-J132</f>
        <v>0</v>
      </c>
      <c r="L132" s="637">
        <f>+'Sch B, Stmt 1, Details - YR1'!J132</f>
        <v>0</v>
      </c>
      <c r="M132" s="637">
        <f>+L132*$K$6</f>
        <v>0</v>
      </c>
      <c r="N132" s="638">
        <v>0</v>
      </c>
      <c r="O132" s="637">
        <f>+M132-N132</f>
        <v>0</v>
      </c>
      <c r="P132" s="415">
        <v>0</v>
      </c>
    </row>
    <row r="133" spans="1:16" ht="15">
      <c r="A133" s="36" t="s">
        <v>67</v>
      </c>
      <c r="B133" s="36"/>
      <c r="C133" s="1"/>
      <c r="D133" s="1"/>
      <c r="E133" s="1"/>
      <c r="F133" s="1"/>
      <c r="G133" s="1"/>
      <c r="H133" s="637">
        <f>+'Sch B, Stmt 1, Details - YR1'!H133</f>
        <v>0</v>
      </c>
      <c r="I133" s="637">
        <f>+H133*$K$6</f>
        <v>0</v>
      </c>
      <c r="J133" s="638">
        <v>0</v>
      </c>
      <c r="K133" s="637">
        <f>+I133-J133</f>
        <v>0</v>
      </c>
      <c r="L133" s="637">
        <f>+'Sch B, Stmt 1, Details - YR1'!J133</f>
        <v>0</v>
      </c>
      <c r="M133" s="637">
        <f>+L133*$K$6</f>
        <v>0</v>
      </c>
      <c r="N133" s="638">
        <v>0</v>
      </c>
      <c r="O133" s="637">
        <f>+M133-N133</f>
        <v>0</v>
      </c>
      <c r="P133" s="415">
        <v>0</v>
      </c>
    </row>
    <row r="134" spans="1:16" ht="15">
      <c r="A134" s="36" t="s">
        <v>73</v>
      </c>
      <c r="B134" s="36"/>
      <c r="C134" s="1"/>
      <c r="D134" s="1"/>
      <c r="E134" s="1"/>
      <c r="F134" s="1"/>
      <c r="G134" s="1"/>
      <c r="H134" s="637">
        <f>+'Sch B, Stmt 1, Details - YR1'!H134</f>
        <v>0</v>
      </c>
      <c r="I134" s="637">
        <f>+H134*$K$6</f>
        <v>0</v>
      </c>
      <c r="J134" s="638">
        <v>0</v>
      </c>
      <c r="K134" s="637">
        <f>+I134-J134</f>
        <v>0</v>
      </c>
      <c r="L134" s="637">
        <f>+'Sch B, Stmt 1, Details - YR1'!J134</f>
        <v>0</v>
      </c>
      <c r="M134" s="637">
        <f>+L134*$K$6</f>
        <v>0</v>
      </c>
      <c r="N134" s="638">
        <v>0</v>
      </c>
      <c r="O134" s="637">
        <f>+M134-N134</f>
        <v>0</v>
      </c>
      <c r="P134" s="415">
        <v>0</v>
      </c>
    </row>
    <row r="135" spans="1:16" ht="15">
      <c r="A135" s="22" t="s">
        <v>26</v>
      </c>
      <c r="B135" s="26"/>
      <c r="C135" s="23"/>
      <c r="D135" s="23"/>
      <c r="E135" s="23"/>
      <c r="F135" s="23"/>
      <c r="G135" s="23"/>
      <c r="H135" s="637"/>
      <c r="I135" s="637"/>
      <c r="J135" s="641"/>
      <c r="K135" s="637"/>
      <c r="L135" s="637"/>
      <c r="M135" s="637"/>
      <c r="N135" s="641"/>
      <c r="O135" s="637"/>
      <c r="P135" s="418"/>
    </row>
    <row r="136" spans="1:16" ht="15">
      <c r="A136" s="27"/>
      <c r="B136" s="26"/>
      <c r="C136" s="751">
        <f>+'Tab 1 - Control Sheet '!C55:G55</f>
        <v>0</v>
      </c>
      <c r="D136" s="752"/>
      <c r="E136" s="752"/>
      <c r="F136" s="752"/>
      <c r="G136" s="28"/>
      <c r="H136" s="637">
        <f>+'Sch B, Stmt 1, Details - YR1'!H136</f>
        <v>0</v>
      </c>
      <c r="I136" s="637">
        <f>+H136*$K$6</f>
        <v>0</v>
      </c>
      <c r="J136" s="638">
        <v>0</v>
      </c>
      <c r="K136" s="637">
        <f>+I136-J136</f>
        <v>0</v>
      </c>
      <c r="L136" s="637">
        <f>+'Sch B, Stmt 1, Details - YR1'!J136</f>
        <v>0</v>
      </c>
      <c r="M136" s="637">
        <f>+L136*$K$6</f>
        <v>0</v>
      </c>
      <c r="N136" s="638">
        <v>0</v>
      </c>
      <c r="O136" s="637">
        <f>+M136-N136</f>
        <v>0</v>
      </c>
      <c r="P136" s="415">
        <v>0</v>
      </c>
    </row>
    <row r="137" spans="1:16" ht="15">
      <c r="A137" s="22"/>
      <c r="B137" s="26"/>
      <c r="C137" s="751">
        <f>+'Tab 1 - Control Sheet '!C56:G56</f>
        <v>0</v>
      </c>
      <c r="D137" s="752"/>
      <c r="E137" s="752"/>
      <c r="F137" s="752"/>
      <c r="G137" s="1"/>
      <c r="H137" s="637">
        <f>+'Sch B, Stmt 1, Details - YR1'!H137</f>
        <v>0</v>
      </c>
      <c r="I137" s="637">
        <f>+H137*$K$6</f>
        <v>0</v>
      </c>
      <c r="J137" s="638">
        <v>0</v>
      </c>
      <c r="K137" s="637">
        <f>+I137-J137</f>
        <v>0</v>
      </c>
      <c r="L137" s="637">
        <f>+'Sch B, Stmt 1, Details - YR1'!J137</f>
        <v>0</v>
      </c>
      <c r="M137" s="637">
        <f>+L137*$K$6</f>
        <v>0</v>
      </c>
      <c r="N137" s="638">
        <v>0</v>
      </c>
      <c r="O137" s="637">
        <f>+M137-N137</f>
        <v>0</v>
      </c>
      <c r="P137" s="415">
        <v>0</v>
      </c>
    </row>
    <row r="138" spans="1:16" ht="15">
      <c r="A138" s="42"/>
      <c r="B138" s="42"/>
      <c r="C138" s="1"/>
      <c r="D138" s="1"/>
      <c r="E138" s="1"/>
      <c r="F138" s="1"/>
      <c r="G138" s="1"/>
      <c r="H138" s="642"/>
      <c r="I138" s="642"/>
      <c r="J138" s="642"/>
      <c r="K138" s="642"/>
      <c r="L138" s="642"/>
      <c r="M138" s="642"/>
      <c r="N138" s="642"/>
      <c r="O138" s="642"/>
      <c r="P138" s="418"/>
    </row>
    <row r="139" spans="1:16" s="37" customFormat="1" ht="15">
      <c r="A139" s="88" t="s">
        <v>74</v>
      </c>
      <c r="B139" s="88"/>
      <c r="C139" s="87"/>
      <c r="D139" s="87"/>
      <c r="E139" s="87"/>
      <c r="F139" s="87"/>
      <c r="G139" s="87"/>
      <c r="H139" s="652">
        <f aca="true" t="shared" si="30" ref="H139:O139">SUM(H132:H137)</f>
        <v>0</v>
      </c>
      <c r="I139" s="652">
        <f t="shared" si="30"/>
        <v>0</v>
      </c>
      <c r="J139" s="652">
        <f t="shared" si="30"/>
        <v>0</v>
      </c>
      <c r="K139" s="652">
        <f t="shared" si="30"/>
        <v>0</v>
      </c>
      <c r="L139" s="653">
        <f t="shared" si="30"/>
        <v>0</v>
      </c>
      <c r="M139" s="653">
        <f t="shared" si="30"/>
        <v>0</v>
      </c>
      <c r="N139" s="653">
        <f t="shared" si="30"/>
        <v>0</v>
      </c>
      <c r="O139" s="653">
        <f t="shared" si="30"/>
        <v>0</v>
      </c>
      <c r="P139" s="426"/>
    </row>
    <row r="140" spans="1:16" ht="12.75">
      <c r="A140" s="1"/>
      <c r="B140" s="1"/>
      <c r="C140" s="1"/>
      <c r="D140" s="1"/>
      <c r="E140" s="1"/>
      <c r="F140" s="1"/>
      <c r="G140" s="1"/>
      <c r="H140" s="636"/>
      <c r="I140" s="636"/>
      <c r="J140" s="636"/>
      <c r="K140" s="636"/>
      <c r="L140" s="636"/>
      <c r="M140" s="636"/>
      <c r="N140" s="636"/>
      <c r="O140" s="636"/>
      <c r="P140" s="424"/>
    </row>
    <row r="141" spans="1:16" ht="51">
      <c r="A141" s="85" t="s">
        <v>75</v>
      </c>
      <c r="B141" s="85"/>
      <c r="C141" s="84"/>
      <c r="D141" s="84"/>
      <c r="E141" s="84"/>
      <c r="F141" s="84"/>
      <c r="G141" s="84"/>
      <c r="H141" s="634" t="str">
        <f>+$H$11</f>
        <v>Contractor 
Budget</v>
      </c>
      <c r="I141" s="634" t="str">
        <f>+$I$11</f>
        <v>Budget for term completed </v>
      </c>
      <c r="J141" s="634" t="str">
        <f>+$J$11</f>
        <v>Contractor Interim Actual</v>
      </c>
      <c r="K141" s="634" t="str">
        <f>+$K$11</f>
        <v>Interim Variance</v>
      </c>
      <c r="L141" s="635" t="str">
        <f>+L130</f>
        <v>Ministry Budget</v>
      </c>
      <c r="M141" s="635" t="str">
        <f>+$I$11</f>
        <v>Budget for term completed </v>
      </c>
      <c r="N141" s="635" t="str">
        <f>+N130</f>
        <v>Ministry
Actual</v>
      </c>
      <c r="O141" s="635" t="str">
        <f>+$K$11</f>
        <v>Interim Variance</v>
      </c>
      <c r="P141" s="93" t="str">
        <f>+$P$11</f>
        <v>Comments</v>
      </c>
    </row>
    <row r="142" spans="1:16" ht="12.75">
      <c r="A142" s="1"/>
      <c r="B142" s="1"/>
      <c r="C142" s="1"/>
      <c r="D142" s="1"/>
      <c r="E142" s="1"/>
      <c r="F142" s="1"/>
      <c r="G142" s="1"/>
      <c r="H142" s="636" t="str">
        <f>$H$12</f>
        <v>$</v>
      </c>
      <c r="I142" s="636" t="str">
        <f>$I$12</f>
        <v>$</v>
      </c>
      <c r="J142" s="636" t="str">
        <f>$J$12</f>
        <v>$</v>
      </c>
      <c r="K142" s="636" t="str">
        <f>$K$12</f>
        <v>$</v>
      </c>
      <c r="L142" s="636" t="str">
        <f>$I$12</f>
        <v>$</v>
      </c>
      <c r="M142" s="636" t="str">
        <f>$I$12</f>
        <v>$</v>
      </c>
      <c r="N142" s="636" t="str">
        <f>$I$12</f>
        <v>$</v>
      </c>
      <c r="O142" s="636" t="str">
        <f>$K$12</f>
        <v>$</v>
      </c>
      <c r="P142" s="424"/>
    </row>
    <row r="143" spans="1:16" ht="12.75">
      <c r="A143" s="35" t="s">
        <v>76</v>
      </c>
      <c r="B143" s="1"/>
      <c r="C143" s="1"/>
      <c r="D143" s="1"/>
      <c r="E143" s="1"/>
      <c r="F143" s="1"/>
      <c r="G143" s="1"/>
      <c r="H143" s="636"/>
      <c r="I143" s="636"/>
      <c r="J143" s="636"/>
      <c r="K143" s="636"/>
      <c r="L143" s="636"/>
      <c r="M143" s="636"/>
      <c r="N143" s="636"/>
      <c r="O143" s="636"/>
      <c r="P143" s="424"/>
    </row>
    <row r="144" spans="1:16" ht="15">
      <c r="A144" s="22" t="s">
        <v>23</v>
      </c>
      <c r="B144" s="22"/>
      <c r="C144" s="1"/>
      <c r="D144" s="1"/>
      <c r="E144" s="1"/>
      <c r="F144" s="1"/>
      <c r="G144" s="1"/>
      <c r="H144" s="637">
        <f>+'Sch B, Stmt 1, Details - YR1'!H144</f>
        <v>34840</v>
      </c>
      <c r="I144" s="637">
        <f>+H144*$K$6</f>
        <v>8710</v>
      </c>
      <c r="J144" s="638">
        <v>0</v>
      </c>
      <c r="K144" s="637">
        <f>+I144-J144</f>
        <v>8710</v>
      </c>
      <c r="L144" s="637">
        <f>+'Sch B, Stmt 1, Details - YR1'!J144</f>
        <v>34840</v>
      </c>
      <c r="M144" s="637">
        <f>+L144*$K$6</f>
        <v>8710</v>
      </c>
      <c r="N144" s="638">
        <v>0</v>
      </c>
      <c r="O144" s="637">
        <f>+M144-N144</f>
        <v>8710</v>
      </c>
      <c r="P144" s="415">
        <v>0</v>
      </c>
    </row>
    <row r="145" spans="1:16" ht="15">
      <c r="A145" s="22" t="s">
        <v>24</v>
      </c>
      <c r="B145" s="22"/>
      <c r="C145" s="1"/>
      <c r="D145" s="1"/>
      <c r="E145" s="1"/>
      <c r="F145" s="1"/>
      <c r="G145" s="1"/>
      <c r="H145" s="637">
        <f>+'Sch B, Stmt 1, Details - YR1'!H145</f>
        <v>4529.618079999999</v>
      </c>
      <c r="I145" s="637">
        <f>+H145*$K$6</f>
        <v>1132.4045199999998</v>
      </c>
      <c r="J145" s="638">
        <v>0</v>
      </c>
      <c r="K145" s="637">
        <f>+I145-J145</f>
        <v>1132.4045199999998</v>
      </c>
      <c r="L145" s="637">
        <f>+'Sch B, Stmt 1, Details - YR1'!J145</f>
        <v>4529.618079999999</v>
      </c>
      <c r="M145" s="637">
        <f>+L145*$K$6</f>
        <v>1132.4045199999998</v>
      </c>
      <c r="N145" s="638">
        <v>0</v>
      </c>
      <c r="O145" s="637">
        <f>+M145-N145</f>
        <v>1132.4045199999998</v>
      </c>
      <c r="P145" s="415">
        <v>0</v>
      </c>
    </row>
    <row r="146" spans="1:16" ht="15">
      <c r="A146" s="22" t="s">
        <v>26</v>
      </c>
      <c r="B146" s="26"/>
      <c r="C146" s="23"/>
      <c r="D146" s="23"/>
      <c r="E146" s="23"/>
      <c r="F146" s="23"/>
      <c r="G146" s="23"/>
      <c r="H146" s="637"/>
      <c r="I146" s="637"/>
      <c r="J146" s="641"/>
      <c r="K146" s="637"/>
      <c r="L146" s="637"/>
      <c r="M146" s="637"/>
      <c r="N146" s="641"/>
      <c r="O146" s="637"/>
      <c r="P146" s="418"/>
    </row>
    <row r="147" spans="1:16" ht="15">
      <c r="A147" s="27"/>
      <c r="B147" s="26"/>
      <c r="C147" s="751">
        <f>+'Tab 1 - Control Sheet '!C60:G60</f>
        <v>0</v>
      </c>
      <c r="D147" s="752"/>
      <c r="E147" s="752"/>
      <c r="F147" s="752"/>
      <c r="G147" s="28"/>
      <c r="H147" s="637">
        <f>+'Sch B, Stmt 1, Details - YR1'!H147</f>
        <v>0</v>
      </c>
      <c r="I147" s="637">
        <f>+H147*$K$6</f>
        <v>0</v>
      </c>
      <c r="J147" s="638">
        <v>0</v>
      </c>
      <c r="K147" s="637">
        <f>+I147-J147</f>
        <v>0</v>
      </c>
      <c r="L147" s="637">
        <f>+'Sch B, Stmt 1, Details - YR1'!J147</f>
        <v>0</v>
      </c>
      <c r="M147" s="637">
        <f>+L147*$K$6</f>
        <v>0</v>
      </c>
      <c r="N147" s="638">
        <v>0</v>
      </c>
      <c r="O147" s="637">
        <f>+M147-N147</f>
        <v>0</v>
      </c>
      <c r="P147" s="415">
        <v>0</v>
      </c>
    </row>
    <row r="148" spans="1:16" ht="15">
      <c r="A148" s="27"/>
      <c r="B148" s="26"/>
      <c r="C148" s="751">
        <f>+'Tab 1 - Control Sheet '!C61:G61</f>
        <v>0</v>
      </c>
      <c r="D148" s="752"/>
      <c r="E148" s="752"/>
      <c r="F148" s="752"/>
      <c r="G148" s="28"/>
      <c r="H148" s="637">
        <f>+'Sch B, Stmt 1, Details - YR1'!H148</f>
        <v>0</v>
      </c>
      <c r="I148" s="637">
        <f>+H148*$K$6</f>
        <v>0</v>
      </c>
      <c r="J148" s="638">
        <v>0</v>
      </c>
      <c r="K148" s="637">
        <f>+I148-J148</f>
        <v>0</v>
      </c>
      <c r="L148" s="637">
        <f>+'Sch B, Stmt 1, Details - YR1'!J148</f>
        <v>0</v>
      </c>
      <c r="M148" s="637">
        <f>+L148*$K$6</f>
        <v>0</v>
      </c>
      <c r="N148" s="638">
        <v>0</v>
      </c>
      <c r="O148" s="637">
        <f>+M148-N148</f>
        <v>0</v>
      </c>
      <c r="P148" s="415">
        <v>0</v>
      </c>
    </row>
    <row r="149" spans="1:16" ht="15">
      <c r="A149" s="22"/>
      <c r="B149" s="26"/>
      <c r="C149" s="751">
        <f>+'Tab 1 - Control Sheet '!C62:G62</f>
        <v>0</v>
      </c>
      <c r="D149" s="752"/>
      <c r="E149" s="752"/>
      <c r="F149" s="752"/>
      <c r="G149" s="1"/>
      <c r="H149" s="637">
        <f>+'Sch B, Stmt 1, Details - YR1'!H149</f>
        <v>0</v>
      </c>
      <c r="I149" s="637">
        <f>+H149*$K$6</f>
        <v>0</v>
      </c>
      <c r="J149" s="638">
        <v>0</v>
      </c>
      <c r="K149" s="637">
        <f>+I149-J149</f>
        <v>0</v>
      </c>
      <c r="L149" s="637">
        <f>+'Sch B, Stmt 1, Details - YR1'!J149</f>
        <v>0</v>
      </c>
      <c r="M149" s="637">
        <f>+L149*$K$6</f>
        <v>0</v>
      </c>
      <c r="N149" s="638">
        <v>0</v>
      </c>
      <c r="O149" s="637">
        <f>+M149-N149</f>
        <v>0</v>
      </c>
      <c r="P149" s="415">
        <v>0</v>
      </c>
    </row>
    <row r="150" spans="1:16" ht="15">
      <c r="A150" s="35" t="s">
        <v>77</v>
      </c>
      <c r="B150" s="37"/>
      <c r="C150" s="37"/>
      <c r="D150" s="37"/>
      <c r="E150" s="37"/>
      <c r="F150" s="37"/>
      <c r="G150" s="37"/>
      <c r="H150" s="651">
        <f aca="true" t="shared" si="31" ref="H150:O150">SUM(H144:H149)</f>
        <v>39369.61808</v>
      </c>
      <c r="I150" s="651">
        <f t="shared" si="31"/>
        <v>9842.40452</v>
      </c>
      <c r="J150" s="651">
        <f t="shared" si="31"/>
        <v>0</v>
      </c>
      <c r="K150" s="651">
        <f t="shared" si="31"/>
        <v>9842.40452</v>
      </c>
      <c r="L150" s="651">
        <f t="shared" si="31"/>
        <v>39369.61808</v>
      </c>
      <c r="M150" s="651">
        <f t="shared" si="31"/>
        <v>9842.40452</v>
      </c>
      <c r="N150" s="651">
        <f t="shared" si="31"/>
        <v>0</v>
      </c>
      <c r="O150" s="651">
        <f t="shared" si="31"/>
        <v>9842.40452</v>
      </c>
      <c r="P150" s="15"/>
    </row>
    <row r="151" spans="1:16" ht="12.75">
      <c r="A151" s="1"/>
      <c r="B151" s="1"/>
      <c r="C151" s="1"/>
      <c r="D151" s="1"/>
      <c r="E151" s="1"/>
      <c r="F151" s="1"/>
      <c r="G151" s="1"/>
      <c r="H151" s="625"/>
      <c r="I151" s="625"/>
      <c r="J151" s="625"/>
      <c r="K151" s="625"/>
      <c r="L151" s="625"/>
      <c r="M151" s="625"/>
      <c r="P151" s="422"/>
    </row>
    <row r="152" spans="1:16" ht="12.75">
      <c r="A152" s="35" t="s">
        <v>78</v>
      </c>
      <c r="B152" s="1"/>
      <c r="C152" s="1"/>
      <c r="D152" s="1"/>
      <c r="E152" s="1"/>
      <c r="F152" s="1"/>
      <c r="G152" s="1"/>
      <c r="H152" s="636"/>
      <c r="I152" s="636"/>
      <c r="J152" s="636"/>
      <c r="K152" s="636"/>
      <c r="L152" s="636"/>
      <c r="M152" s="636"/>
      <c r="N152" s="636"/>
      <c r="O152" s="636"/>
      <c r="P152" s="424"/>
    </row>
    <row r="153" spans="1:16" ht="12.75">
      <c r="A153" s="36" t="s">
        <v>79</v>
      </c>
      <c r="B153" s="1"/>
      <c r="C153" s="1"/>
      <c r="D153" s="1"/>
      <c r="E153" s="1"/>
      <c r="F153" s="1"/>
      <c r="G153" s="1"/>
      <c r="H153" s="625"/>
      <c r="I153" s="625"/>
      <c r="J153" s="625"/>
      <c r="K153" s="625"/>
      <c r="L153" s="625"/>
      <c r="M153" s="625"/>
      <c r="P153" s="422"/>
    </row>
    <row r="154" spans="1:16" ht="15">
      <c r="A154" s="22" t="s">
        <v>80</v>
      </c>
      <c r="B154" s="1"/>
      <c r="C154" s="1"/>
      <c r="D154" s="1"/>
      <c r="E154" s="1"/>
      <c r="F154" s="1"/>
      <c r="G154" s="1"/>
      <c r="H154" s="637">
        <f>+'Sch B, Stmt 1, Details - YR1'!H154</f>
        <v>3000</v>
      </c>
      <c r="I154" s="637">
        <f>+H154*$K$6</f>
        <v>750</v>
      </c>
      <c r="J154" s="657">
        <v>0</v>
      </c>
      <c r="K154" s="637">
        <f>+I154-J154</f>
        <v>750</v>
      </c>
      <c r="L154" s="637">
        <f>+'Sch B, Stmt 1, Details - YR1'!J154</f>
        <v>3000</v>
      </c>
      <c r="M154" s="637">
        <f>+L154*$K$6</f>
        <v>750</v>
      </c>
      <c r="N154" s="657">
        <v>0</v>
      </c>
      <c r="O154" s="637">
        <f>+M154-N154</f>
        <v>750</v>
      </c>
      <c r="P154" s="415">
        <v>0</v>
      </c>
    </row>
    <row r="155" spans="1:16" ht="15">
      <c r="A155" s="22" t="s">
        <v>81</v>
      </c>
      <c r="B155" s="1"/>
      <c r="C155" s="1"/>
      <c r="D155" s="1"/>
      <c r="E155" s="1"/>
      <c r="F155" s="1"/>
      <c r="G155" s="1"/>
      <c r="H155" s="658">
        <f>+'Sch B, Stmt 1, Details - YR1'!H155</f>
        <v>7500</v>
      </c>
      <c r="I155" s="658">
        <f>+H155*$K$6</f>
        <v>1875</v>
      </c>
      <c r="J155" s="657">
        <v>0</v>
      </c>
      <c r="K155" s="658">
        <f>+I155-J155</f>
        <v>1875</v>
      </c>
      <c r="L155" s="658">
        <f>+'Sch B, Stmt 1, Details - YR1'!J155</f>
        <v>7500</v>
      </c>
      <c r="M155" s="658">
        <f>+L155*$K$6</f>
        <v>1875</v>
      </c>
      <c r="N155" s="657">
        <v>0</v>
      </c>
      <c r="O155" s="658">
        <f>+M155-N155</f>
        <v>1875</v>
      </c>
      <c r="P155" s="415">
        <v>0</v>
      </c>
    </row>
    <row r="156" spans="1:16" ht="15">
      <c r="A156" s="22" t="s">
        <v>82</v>
      </c>
      <c r="B156" s="1"/>
      <c r="C156" s="1"/>
      <c r="D156" s="1"/>
      <c r="E156" s="1"/>
      <c r="F156" s="1"/>
      <c r="G156" s="1"/>
      <c r="H156" s="658">
        <f>+'Sch B, Stmt 1, Details - YR1'!H156</f>
        <v>200</v>
      </c>
      <c r="I156" s="658">
        <f>+H156*$K$6</f>
        <v>50</v>
      </c>
      <c r="J156" s="657">
        <v>0</v>
      </c>
      <c r="K156" s="658">
        <f>+I156-J156</f>
        <v>50</v>
      </c>
      <c r="L156" s="658">
        <f>+'Sch B, Stmt 1, Details - YR1'!J156</f>
        <v>200</v>
      </c>
      <c r="M156" s="658">
        <f>+L156*$K$6</f>
        <v>50</v>
      </c>
      <c r="N156" s="657">
        <v>0</v>
      </c>
      <c r="O156" s="658">
        <f>+M156-N156</f>
        <v>50</v>
      </c>
      <c r="P156" s="415">
        <v>0</v>
      </c>
    </row>
    <row r="157" spans="1:16" ht="15">
      <c r="A157" s="22" t="s">
        <v>83</v>
      </c>
      <c r="B157" s="1"/>
      <c r="C157" s="1"/>
      <c r="D157" s="1"/>
      <c r="E157" s="1"/>
      <c r="F157" s="1"/>
      <c r="G157" s="1"/>
      <c r="H157" s="658">
        <f>+'Sch B, Stmt 1, Details - YR1'!H157</f>
        <v>1000</v>
      </c>
      <c r="I157" s="658">
        <f>+H157*$K$6</f>
        <v>250</v>
      </c>
      <c r="J157" s="657">
        <v>0</v>
      </c>
      <c r="K157" s="658">
        <f>+I157-J157</f>
        <v>250</v>
      </c>
      <c r="L157" s="658">
        <f>+'Sch B, Stmt 1, Details - YR1'!J157</f>
        <v>1000</v>
      </c>
      <c r="M157" s="658">
        <f>+L157*$K$6</f>
        <v>250</v>
      </c>
      <c r="N157" s="657">
        <v>0</v>
      </c>
      <c r="O157" s="658">
        <f>+M157-N157</f>
        <v>250</v>
      </c>
      <c r="P157" s="415">
        <v>0</v>
      </c>
    </row>
    <row r="158" spans="1:16" ht="15">
      <c r="A158" s="22" t="s">
        <v>84</v>
      </c>
      <c r="B158" s="1"/>
      <c r="C158" s="1"/>
      <c r="D158" s="1"/>
      <c r="E158" s="1"/>
      <c r="F158" s="1"/>
      <c r="G158" s="1"/>
      <c r="H158" s="658">
        <f>+'Sch B, Stmt 1, Details - YR1'!H158</f>
        <v>2500</v>
      </c>
      <c r="I158" s="658">
        <f>+H158*$K$6</f>
        <v>625</v>
      </c>
      <c r="J158" s="657">
        <v>0</v>
      </c>
      <c r="K158" s="658">
        <f>+I158-J158</f>
        <v>625</v>
      </c>
      <c r="L158" s="658">
        <f>+'Sch B, Stmt 1, Details - YR1'!J158</f>
        <v>2500</v>
      </c>
      <c r="M158" s="658">
        <f>+L158*$K$6</f>
        <v>625</v>
      </c>
      <c r="N158" s="657">
        <v>0</v>
      </c>
      <c r="O158" s="658">
        <f>+M158-N158</f>
        <v>625</v>
      </c>
      <c r="P158" s="415">
        <v>0</v>
      </c>
    </row>
    <row r="159" spans="1:16" s="37" customFormat="1" ht="15">
      <c r="A159" s="21" t="s">
        <v>85</v>
      </c>
      <c r="H159" s="659">
        <f aca="true" t="shared" si="32" ref="H159:O159">SUM(H154:H158)</f>
        <v>14200</v>
      </c>
      <c r="I159" s="659">
        <f t="shared" si="32"/>
        <v>3550</v>
      </c>
      <c r="J159" s="659">
        <f t="shared" si="32"/>
        <v>0</v>
      </c>
      <c r="K159" s="659">
        <f t="shared" si="32"/>
        <v>3550</v>
      </c>
      <c r="L159" s="651">
        <f t="shared" si="32"/>
        <v>14200</v>
      </c>
      <c r="M159" s="659">
        <f t="shared" si="32"/>
        <v>3550</v>
      </c>
      <c r="N159" s="659">
        <f t="shared" si="32"/>
        <v>0</v>
      </c>
      <c r="O159" s="659">
        <f t="shared" si="32"/>
        <v>3550</v>
      </c>
      <c r="P159" s="416"/>
    </row>
    <row r="160" spans="1:16" ht="12.75">
      <c r="A160" s="1"/>
      <c r="B160" s="1"/>
      <c r="C160" s="1"/>
      <c r="D160" s="1"/>
      <c r="E160" s="1"/>
      <c r="F160" s="1"/>
      <c r="G160" s="1"/>
      <c r="H160" s="625"/>
      <c r="I160" s="625"/>
      <c r="J160" s="625"/>
      <c r="K160" s="625"/>
      <c r="L160" s="625"/>
      <c r="M160" s="625"/>
      <c r="P160" s="422"/>
    </row>
    <row r="161" spans="1:16" ht="12.75">
      <c r="A161" s="36" t="s">
        <v>86</v>
      </c>
      <c r="B161" s="1"/>
      <c r="C161" s="1"/>
      <c r="D161" s="1"/>
      <c r="E161" s="1"/>
      <c r="F161" s="1"/>
      <c r="G161" s="1"/>
      <c r="H161" s="625"/>
      <c r="I161" s="625"/>
      <c r="J161" s="625"/>
      <c r="K161" s="625"/>
      <c r="L161" s="625"/>
      <c r="M161" s="625"/>
      <c r="P161" s="422"/>
    </row>
    <row r="162" spans="1:16" ht="15">
      <c r="A162" s="22" t="s">
        <v>87</v>
      </c>
      <c r="B162" s="22"/>
      <c r="C162" s="1"/>
      <c r="D162" s="1"/>
      <c r="E162" s="1"/>
      <c r="F162" s="1"/>
      <c r="G162" s="1"/>
      <c r="H162" s="637">
        <f>+'Sch B, Stmt 1, Details - YR1'!H162</f>
        <v>100</v>
      </c>
      <c r="I162" s="637">
        <f>+H162*$K$6</f>
        <v>25</v>
      </c>
      <c r="J162" s="638">
        <v>0</v>
      </c>
      <c r="K162" s="637">
        <f>+I162-J162</f>
        <v>25</v>
      </c>
      <c r="L162" s="637">
        <f>+'Sch B, Stmt 1, Details - YR1'!J162</f>
        <v>100</v>
      </c>
      <c r="M162" s="637">
        <f>+L162*$K$6</f>
        <v>25</v>
      </c>
      <c r="N162" s="638">
        <v>0</v>
      </c>
      <c r="O162" s="637">
        <f>+M162-N162</f>
        <v>25</v>
      </c>
      <c r="P162" s="415">
        <v>0</v>
      </c>
    </row>
    <row r="163" spans="1:16" ht="15">
      <c r="A163" s="22" t="s">
        <v>88</v>
      </c>
      <c r="B163" s="22"/>
      <c r="C163" s="1"/>
      <c r="D163" s="1"/>
      <c r="E163" s="1"/>
      <c r="F163" s="1"/>
      <c r="G163" s="1"/>
      <c r="H163" s="637">
        <f>+'Sch B, Stmt 1, Details - YR1'!H163</f>
        <v>750</v>
      </c>
      <c r="I163" s="637">
        <f>+H163*$K$6</f>
        <v>187.5</v>
      </c>
      <c r="J163" s="638">
        <v>0</v>
      </c>
      <c r="K163" s="637">
        <f>+I163-J163</f>
        <v>187.5</v>
      </c>
      <c r="L163" s="637">
        <f>+'Sch B, Stmt 1, Details - YR1'!J163</f>
        <v>750</v>
      </c>
      <c r="M163" s="637">
        <f>+L163*$K$6</f>
        <v>187.5</v>
      </c>
      <c r="N163" s="638">
        <v>0</v>
      </c>
      <c r="O163" s="637">
        <f>+M163-N163</f>
        <v>187.5</v>
      </c>
      <c r="P163" s="415">
        <v>0</v>
      </c>
    </row>
    <row r="164" spans="1:16" ht="15">
      <c r="A164" s="22" t="s">
        <v>89</v>
      </c>
      <c r="B164" s="22"/>
      <c r="C164" s="1"/>
      <c r="D164" s="43"/>
      <c r="E164" s="43"/>
      <c r="F164" s="43"/>
      <c r="G164" s="1"/>
      <c r="H164" s="637">
        <f>+'Sch B, Stmt 1, Details - YR1'!H164</f>
        <v>750</v>
      </c>
      <c r="I164" s="637">
        <f>+H164*$K$6</f>
        <v>187.5</v>
      </c>
      <c r="J164" s="638">
        <v>0</v>
      </c>
      <c r="K164" s="637">
        <f>+I164-J164</f>
        <v>187.5</v>
      </c>
      <c r="L164" s="637">
        <f>+'Sch B, Stmt 1, Details - YR1'!J164</f>
        <v>750</v>
      </c>
      <c r="M164" s="637">
        <f>+L164*$K$6</f>
        <v>187.5</v>
      </c>
      <c r="N164" s="638">
        <v>0</v>
      </c>
      <c r="O164" s="637">
        <f>+M164-N164</f>
        <v>187.5</v>
      </c>
      <c r="P164" s="415">
        <v>0</v>
      </c>
    </row>
    <row r="165" spans="1:16" s="37" customFormat="1" ht="15">
      <c r="A165" s="21" t="s">
        <v>90</v>
      </c>
      <c r="H165" s="659">
        <f aca="true" t="shared" si="33" ref="H165:O165">SUM(H162:H164)</f>
        <v>1600</v>
      </c>
      <c r="I165" s="659">
        <f t="shared" si="33"/>
        <v>400</v>
      </c>
      <c r="J165" s="659">
        <f t="shared" si="33"/>
        <v>0</v>
      </c>
      <c r="K165" s="659">
        <f t="shared" si="33"/>
        <v>400</v>
      </c>
      <c r="L165" s="651">
        <f t="shared" si="33"/>
        <v>1600</v>
      </c>
      <c r="M165" s="659">
        <f t="shared" si="33"/>
        <v>400</v>
      </c>
      <c r="N165" s="659">
        <f t="shared" si="33"/>
        <v>0</v>
      </c>
      <c r="O165" s="659">
        <f t="shared" si="33"/>
        <v>400</v>
      </c>
      <c r="P165" s="416"/>
    </row>
    <row r="166" spans="1:16" ht="12.75">
      <c r="A166" s="1"/>
      <c r="B166" s="1"/>
      <c r="C166" s="1"/>
      <c r="D166" s="1"/>
      <c r="E166" s="1"/>
      <c r="F166" s="1"/>
      <c r="G166" s="1"/>
      <c r="H166" s="625"/>
      <c r="I166" s="625"/>
      <c r="J166" s="625"/>
      <c r="K166" s="625"/>
      <c r="L166" s="625"/>
      <c r="M166" s="625"/>
      <c r="P166" s="422"/>
    </row>
    <row r="167" spans="1:16" ht="12.75">
      <c r="A167" s="36" t="s">
        <v>91</v>
      </c>
      <c r="B167" s="1"/>
      <c r="C167" s="1"/>
      <c r="D167" s="1"/>
      <c r="E167" s="1"/>
      <c r="F167" s="1"/>
      <c r="G167" s="1"/>
      <c r="H167" s="625"/>
      <c r="I167" s="625"/>
      <c r="J167" s="625"/>
      <c r="K167" s="625"/>
      <c r="L167" s="625"/>
      <c r="M167" s="625"/>
      <c r="P167" s="422"/>
    </row>
    <row r="168" spans="1:16" ht="15">
      <c r="A168" s="22" t="s">
        <v>92</v>
      </c>
      <c r="B168" s="22"/>
      <c r="C168" s="1"/>
      <c r="D168" s="1"/>
      <c r="E168" s="1"/>
      <c r="F168" s="1"/>
      <c r="G168" s="1"/>
      <c r="H168" s="637">
        <f>+'Sch B, Stmt 1, Details - YR1'!H168</f>
        <v>100</v>
      </c>
      <c r="I168" s="637">
        <f aca="true" t="shared" si="34" ref="I168:I175">+H168*$K$6</f>
        <v>25</v>
      </c>
      <c r="J168" s="638">
        <v>0</v>
      </c>
      <c r="K168" s="637">
        <f aca="true" t="shared" si="35" ref="K168:K175">+I168-J168</f>
        <v>25</v>
      </c>
      <c r="L168" s="637">
        <f>+'Sch B, Stmt 1, Details - YR1'!J168</f>
        <v>100</v>
      </c>
      <c r="M168" s="637">
        <f aca="true" t="shared" si="36" ref="M168:M175">+L168*$K$6</f>
        <v>25</v>
      </c>
      <c r="N168" s="638">
        <v>0</v>
      </c>
      <c r="O168" s="637">
        <f aca="true" t="shared" si="37" ref="O168:O175">+M168-N168</f>
        <v>25</v>
      </c>
      <c r="P168" s="415">
        <v>0</v>
      </c>
    </row>
    <row r="169" spans="1:16" ht="15">
      <c r="A169" s="22" t="s">
        <v>93</v>
      </c>
      <c r="B169" s="22"/>
      <c r="C169" s="1"/>
      <c r="D169" s="1"/>
      <c r="E169" s="1"/>
      <c r="F169" s="1"/>
      <c r="G169" s="1"/>
      <c r="H169" s="637">
        <f>+'Sch B, Stmt 1, Details - YR1'!H169</f>
        <v>500</v>
      </c>
      <c r="I169" s="637">
        <f t="shared" si="34"/>
        <v>125</v>
      </c>
      <c r="J169" s="638">
        <v>0</v>
      </c>
      <c r="K169" s="637">
        <f t="shared" si="35"/>
        <v>125</v>
      </c>
      <c r="L169" s="637">
        <f>+'Sch B, Stmt 1, Details - YR1'!J169</f>
        <v>500</v>
      </c>
      <c r="M169" s="637">
        <f t="shared" si="36"/>
        <v>125</v>
      </c>
      <c r="N169" s="638">
        <v>0</v>
      </c>
      <c r="O169" s="637">
        <f t="shared" si="37"/>
        <v>125</v>
      </c>
      <c r="P169" s="415">
        <v>0</v>
      </c>
    </row>
    <row r="170" spans="1:16" ht="15">
      <c r="A170" s="22" t="s">
        <v>94</v>
      </c>
      <c r="B170" s="22"/>
      <c r="C170" s="1"/>
      <c r="D170" s="1"/>
      <c r="E170" s="1"/>
      <c r="F170" s="1"/>
      <c r="G170" s="1"/>
      <c r="H170" s="637">
        <f>+'Sch B, Stmt 1, Details - YR1'!H170</f>
        <v>9000</v>
      </c>
      <c r="I170" s="637">
        <f t="shared" si="34"/>
        <v>2250</v>
      </c>
      <c r="J170" s="638">
        <v>0</v>
      </c>
      <c r="K170" s="637">
        <f t="shared" si="35"/>
        <v>2250</v>
      </c>
      <c r="L170" s="637">
        <f>+'Sch B, Stmt 1, Details - YR1'!J170</f>
        <v>9000</v>
      </c>
      <c r="M170" s="637">
        <f t="shared" si="36"/>
        <v>2250</v>
      </c>
      <c r="N170" s="638">
        <v>0</v>
      </c>
      <c r="O170" s="637">
        <f t="shared" si="37"/>
        <v>2250</v>
      </c>
      <c r="P170" s="415">
        <v>0</v>
      </c>
    </row>
    <row r="171" spans="1:16" ht="15">
      <c r="A171" s="22" t="s">
        <v>95</v>
      </c>
      <c r="B171" s="22"/>
      <c r="C171" s="1"/>
      <c r="D171" s="1"/>
      <c r="E171" s="1"/>
      <c r="F171" s="1"/>
      <c r="G171" s="1"/>
      <c r="H171" s="637">
        <f>+'Sch B, Stmt 1, Details - YR1'!H171</f>
        <v>17879</v>
      </c>
      <c r="I171" s="637">
        <f t="shared" si="34"/>
        <v>4469.75</v>
      </c>
      <c r="J171" s="638">
        <v>0</v>
      </c>
      <c r="K171" s="637">
        <f t="shared" si="35"/>
        <v>4469.75</v>
      </c>
      <c r="L171" s="637">
        <f>+'Sch B, Stmt 1, Details - YR1'!J171</f>
        <v>17879</v>
      </c>
      <c r="M171" s="637">
        <f t="shared" si="36"/>
        <v>4469.75</v>
      </c>
      <c r="N171" s="638">
        <v>0</v>
      </c>
      <c r="O171" s="637">
        <f t="shared" si="37"/>
        <v>4469.75</v>
      </c>
      <c r="P171" s="415">
        <v>0</v>
      </c>
    </row>
    <row r="172" spans="1:16" ht="15">
      <c r="A172" s="22" t="s">
        <v>96</v>
      </c>
      <c r="B172" s="22"/>
      <c r="C172" s="1"/>
      <c r="D172" s="1"/>
      <c r="E172" s="1"/>
      <c r="F172" s="1"/>
      <c r="G172" s="1"/>
      <c r="H172" s="637">
        <f>+'Sch B, Stmt 1, Details - YR1'!H172</f>
        <v>500</v>
      </c>
      <c r="I172" s="637">
        <f t="shared" si="34"/>
        <v>125</v>
      </c>
      <c r="J172" s="638">
        <v>0</v>
      </c>
      <c r="K172" s="637">
        <f t="shared" si="35"/>
        <v>125</v>
      </c>
      <c r="L172" s="637">
        <f>+'Sch B, Stmt 1, Details - YR1'!J172</f>
        <v>500</v>
      </c>
      <c r="M172" s="637">
        <f t="shared" si="36"/>
        <v>125</v>
      </c>
      <c r="N172" s="638">
        <v>0</v>
      </c>
      <c r="O172" s="637">
        <f t="shared" si="37"/>
        <v>125</v>
      </c>
      <c r="P172" s="415">
        <v>0</v>
      </c>
    </row>
    <row r="173" spans="1:16" ht="15">
      <c r="A173" s="22" t="s">
        <v>97</v>
      </c>
      <c r="B173" s="22"/>
      <c r="C173" s="1"/>
      <c r="D173" s="754"/>
      <c r="E173" s="754"/>
      <c r="F173" s="754"/>
      <c r="G173" s="1"/>
      <c r="H173" s="637">
        <f>+'Sch B, Stmt 1, Details - YR1'!H173</f>
        <v>0</v>
      </c>
      <c r="I173" s="637">
        <f t="shared" si="34"/>
        <v>0</v>
      </c>
      <c r="J173" s="638">
        <v>0</v>
      </c>
      <c r="K173" s="637">
        <f t="shared" si="35"/>
        <v>0</v>
      </c>
      <c r="L173" s="637">
        <f>+'Sch B, Stmt 1, Details - YR1'!J173</f>
        <v>0</v>
      </c>
      <c r="M173" s="637">
        <f t="shared" si="36"/>
        <v>0</v>
      </c>
      <c r="N173" s="638">
        <v>0</v>
      </c>
      <c r="O173" s="637">
        <f t="shared" si="37"/>
        <v>0</v>
      </c>
      <c r="P173" s="415">
        <v>0</v>
      </c>
    </row>
    <row r="174" spans="1:16" ht="15">
      <c r="A174" s="22" t="s">
        <v>98</v>
      </c>
      <c r="B174" s="22"/>
      <c r="C174" s="1"/>
      <c r="D174" s="1"/>
      <c r="E174" s="1"/>
      <c r="F174" s="1"/>
      <c r="G174" s="1"/>
      <c r="H174" s="637">
        <f>+'Sch B, Stmt 1, Details - YR1'!H174</f>
        <v>400</v>
      </c>
      <c r="I174" s="637">
        <f t="shared" si="34"/>
        <v>100</v>
      </c>
      <c r="J174" s="638">
        <v>0</v>
      </c>
      <c r="K174" s="637">
        <f t="shared" si="35"/>
        <v>100</v>
      </c>
      <c r="L174" s="637">
        <f>+'Sch B, Stmt 1, Details - YR1'!J174</f>
        <v>400</v>
      </c>
      <c r="M174" s="637">
        <f t="shared" si="36"/>
        <v>100</v>
      </c>
      <c r="N174" s="638">
        <v>0</v>
      </c>
      <c r="O174" s="637">
        <f t="shared" si="37"/>
        <v>100</v>
      </c>
      <c r="P174" s="415">
        <v>0</v>
      </c>
    </row>
    <row r="175" spans="1:16" ht="15">
      <c r="A175" s="22" t="s">
        <v>99</v>
      </c>
      <c r="B175" s="22"/>
      <c r="C175" s="1"/>
      <c r="D175" s="1"/>
      <c r="E175" s="1"/>
      <c r="F175" s="1"/>
      <c r="G175" s="1"/>
      <c r="H175" s="637">
        <f>+'Sch B, Stmt 1, Details - YR1'!H175</f>
        <v>0</v>
      </c>
      <c r="I175" s="637">
        <f t="shared" si="34"/>
        <v>0</v>
      </c>
      <c r="J175" s="638">
        <v>0</v>
      </c>
      <c r="K175" s="637">
        <f t="shared" si="35"/>
        <v>0</v>
      </c>
      <c r="L175" s="637">
        <f>+'Sch B, Stmt 1, Details - YR1'!J175</f>
        <v>0</v>
      </c>
      <c r="M175" s="637">
        <f t="shared" si="36"/>
        <v>0</v>
      </c>
      <c r="N175" s="638">
        <v>0</v>
      </c>
      <c r="O175" s="637">
        <f t="shared" si="37"/>
        <v>0</v>
      </c>
      <c r="P175" s="415">
        <v>0</v>
      </c>
    </row>
    <row r="176" spans="1:16" ht="15">
      <c r="A176" s="22" t="s">
        <v>26</v>
      </c>
      <c r="B176" s="26"/>
      <c r="C176" s="23"/>
      <c r="D176" s="23"/>
      <c r="E176" s="23"/>
      <c r="F176" s="23"/>
      <c r="G176" s="23"/>
      <c r="H176" s="637"/>
      <c r="I176" s="637"/>
      <c r="J176" s="641"/>
      <c r="K176" s="637"/>
      <c r="L176" s="637"/>
      <c r="M176" s="637"/>
      <c r="N176" s="641"/>
      <c r="O176" s="637"/>
      <c r="P176" s="418"/>
    </row>
    <row r="177" spans="1:16" ht="15">
      <c r="A177" s="27"/>
      <c r="B177" s="26"/>
      <c r="C177" s="751" t="str">
        <f>+'Tab 1 - Control Sheet '!C65:G65</f>
        <v>Board Costs</v>
      </c>
      <c r="D177" s="752"/>
      <c r="E177" s="752"/>
      <c r="F177" s="752"/>
      <c r="G177" s="28"/>
      <c r="H177" s="637">
        <f>+'Sch B, Stmt 1, Details - YR1'!H177</f>
        <v>3500</v>
      </c>
      <c r="I177" s="637">
        <f>+H177*$K$6</f>
        <v>875</v>
      </c>
      <c r="J177" s="638">
        <v>0</v>
      </c>
      <c r="K177" s="637">
        <f>+I177-J177</f>
        <v>875</v>
      </c>
      <c r="L177" s="637">
        <f>+'Sch B, Stmt 1, Details - YR1'!J177</f>
        <v>3500</v>
      </c>
      <c r="M177" s="637">
        <f>+L177*$K$6</f>
        <v>875</v>
      </c>
      <c r="N177" s="638">
        <v>0</v>
      </c>
      <c r="O177" s="637">
        <f>+M177-N177</f>
        <v>875</v>
      </c>
      <c r="P177" s="415">
        <v>0</v>
      </c>
    </row>
    <row r="178" spans="1:16" ht="15">
      <c r="A178" s="27"/>
      <c r="B178" s="26"/>
      <c r="C178" s="751">
        <f>+'Tab 1 - Control Sheet '!C66:G66</f>
        <v>0</v>
      </c>
      <c r="D178" s="752"/>
      <c r="E178" s="752"/>
      <c r="F178" s="752"/>
      <c r="G178" s="28"/>
      <c r="H178" s="637">
        <f>+'Sch B, Stmt 1, Details - YR1'!H178</f>
        <v>0</v>
      </c>
      <c r="I178" s="637">
        <f>+H178*$K$6</f>
        <v>0</v>
      </c>
      <c r="J178" s="638">
        <v>0</v>
      </c>
      <c r="K178" s="637">
        <f>+I178-J178</f>
        <v>0</v>
      </c>
      <c r="L178" s="637">
        <f>+'Sch B, Stmt 1, Details - YR1'!J178</f>
        <v>0</v>
      </c>
      <c r="M178" s="637">
        <f>+L178*$K$6</f>
        <v>0</v>
      </c>
      <c r="N178" s="638">
        <v>0</v>
      </c>
      <c r="O178" s="637">
        <f>+M178-N178</f>
        <v>0</v>
      </c>
      <c r="P178" s="415">
        <v>0</v>
      </c>
    </row>
    <row r="179" spans="1:16" ht="15">
      <c r="A179" s="22"/>
      <c r="B179" s="26"/>
      <c r="C179" s="751">
        <f>+'Tab 1 - Control Sheet '!C67:G67</f>
        <v>0</v>
      </c>
      <c r="D179" s="752"/>
      <c r="E179" s="752"/>
      <c r="F179" s="752"/>
      <c r="G179" s="1"/>
      <c r="H179" s="637">
        <f>+'Sch B, Stmt 1, Details - YR1'!H179</f>
        <v>0</v>
      </c>
      <c r="I179" s="637">
        <f>+H179*$K$6</f>
        <v>0</v>
      </c>
      <c r="J179" s="638">
        <v>0</v>
      </c>
      <c r="K179" s="637">
        <f>+I179-J179</f>
        <v>0</v>
      </c>
      <c r="L179" s="637">
        <f>+'Sch B, Stmt 1, Details - YR1'!J179</f>
        <v>0</v>
      </c>
      <c r="M179" s="637">
        <f>+L179*$K$6</f>
        <v>0</v>
      </c>
      <c r="N179" s="638">
        <v>0</v>
      </c>
      <c r="O179" s="637">
        <f>+M179-N179</f>
        <v>0</v>
      </c>
      <c r="P179" s="415">
        <v>0</v>
      </c>
    </row>
    <row r="180" spans="1:16" s="37" customFormat="1" ht="15">
      <c r="A180" s="21" t="s">
        <v>100</v>
      </c>
      <c r="C180" s="45"/>
      <c r="D180" s="46"/>
      <c r="E180" s="46"/>
      <c r="F180" s="46"/>
      <c r="H180" s="659">
        <f aca="true" t="shared" si="38" ref="H180:O180">SUM(H168:H179)</f>
        <v>31879</v>
      </c>
      <c r="I180" s="659">
        <f t="shared" si="38"/>
        <v>7969.75</v>
      </c>
      <c r="J180" s="660">
        <f t="shared" si="38"/>
        <v>0</v>
      </c>
      <c r="K180" s="659">
        <f t="shared" si="38"/>
        <v>7969.75</v>
      </c>
      <c r="L180" s="651">
        <f t="shared" si="38"/>
        <v>31879</v>
      </c>
      <c r="M180" s="659">
        <f t="shared" si="38"/>
        <v>7969.75</v>
      </c>
      <c r="N180" s="659">
        <f t="shared" si="38"/>
        <v>0</v>
      </c>
      <c r="O180" s="659">
        <f t="shared" si="38"/>
        <v>7969.75</v>
      </c>
      <c r="P180" s="416"/>
    </row>
    <row r="181" spans="1:16" ht="9" customHeight="1">
      <c r="A181" s="36"/>
      <c r="B181" s="1"/>
      <c r="C181" s="47"/>
      <c r="D181" s="44"/>
      <c r="E181" s="44"/>
      <c r="F181" s="44"/>
      <c r="G181" s="1"/>
      <c r="H181" s="661"/>
      <c r="I181" s="661"/>
      <c r="J181" s="661"/>
      <c r="K181" s="661"/>
      <c r="L181" s="661"/>
      <c r="M181" s="661"/>
      <c r="N181" s="661"/>
      <c r="O181" s="661"/>
      <c r="P181" s="429"/>
    </row>
    <row r="182" spans="1:16" ht="15">
      <c r="A182" s="35" t="s">
        <v>101</v>
      </c>
      <c r="B182" s="37"/>
      <c r="C182" s="37"/>
      <c r="D182" s="37"/>
      <c r="E182" s="37"/>
      <c r="F182" s="37"/>
      <c r="G182" s="37"/>
      <c r="H182" s="651">
        <f aca="true" t="shared" si="39" ref="H182:O182">H180+H165+H159</f>
        <v>47679</v>
      </c>
      <c r="I182" s="651">
        <f t="shared" si="39"/>
        <v>11919.75</v>
      </c>
      <c r="J182" s="651">
        <f t="shared" si="39"/>
        <v>0</v>
      </c>
      <c r="K182" s="651">
        <f t="shared" si="39"/>
        <v>11919.75</v>
      </c>
      <c r="L182" s="651">
        <f t="shared" si="39"/>
        <v>47679</v>
      </c>
      <c r="M182" s="651">
        <f t="shared" si="39"/>
        <v>11919.75</v>
      </c>
      <c r="N182" s="651">
        <f t="shared" si="39"/>
        <v>0</v>
      </c>
      <c r="O182" s="651">
        <f t="shared" si="39"/>
        <v>11919.75</v>
      </c>
      <c r="P182" s="15"/>
    </row>
    <row r="183" spans="1:16" ht="9" customHeight="1">
      <c r="A183" s="1"/>
      <c r="B183" s="1"/>
      <c r="C183" s="1"/>
      <c r="D183" s="1"/>
      <c r="E183" s="1"/>
      <c r="F183" s="1"/>
      <c r="G183" s="1"/>
      <c r="H183" s="642"/>
      <c r="I183" s="642"/>
      <c r="J183" s="642"/>
      <c r="K183" s="642"/>
      <c r="L183" s="642"/>
      <c r="M183" s="642"/>
      <c r="N183" s="642"/>
      <c r="O183" s="642"/>
      <c r="P183" s="418"/>
    </row>
    <row r="184" spans="1:16" ht="15">
      <c r="A184" s="89" t="s">
        <v>102</v>
      </c>
      <c r="B184" s="89"/>
      <c r="C184" s="84"/>
      <c r="D184" s="84"/>
      <c r="E184" s="84"/>
      <c r="F184" s="84"/>
      <c r="G184" s="84"/>
      <c r="H184" s="652">
        <f aca="true" t="shared" si="40" ref="H184:O184">H182+H150</f>
        <v>87048.61808</v>
      </c>
      <c r="I184" s="652">
        <f t="shared" si="40"/>
        <v>21762.15452</v>
      </c>
      <c r="J184" s="652">
        <f t="shared" si="40"/>
        <v>0</v>
      </c>
      <c r="K184" s="652">
        <f t="shared" si="40"/>
        <v>21762.15452</v>
      </c>
      <c r="L184" s="653">
        <f t="shared" si="40"/>
        <v>87048.61808</v>
      </c>
      <c r="M184" s="653">
        <f t="shared" si="40"/>
        <v>21762.15452</v>
      </c>
      <c r="N184" s="653">
        <f t="shared" si="40"/>
        <v>0</v>
      </c>
      <c r="O184" s="653">
        <f t="shared" si="40"/>
        <v>21762.15452</v>
      </c>
      <c r="P184" s="426"/>
    </row>
    <row r="185" spans="1:16" ht="12.75">
      <c r="A185" s="1"/>
      <c r="B185" s="1"/>
      <c r="C185" s="1"/>
      <c r="D185" s="1"/>
      <c r="E185" s="1"/>
      <c r="F185" s="1"/>
      <c r="G185" s="1"/>
      <c r="H185" s="625"/>
      <c r="I185" s="625"/>
      <c r="J185" s="625"/>
      <c r="K185" s="625"/>
      <c r="L185" s="625"/>
      <c r="M185" s="625"/>
      <c r="P185" s="422"/>
    </row>
    <row r="186" spans="1:16" ht="51">
      <c r="A186" s="85" t="s">
        <v>119</v>
      </c>
      <c r="B186" s="85"/>
      <c r="C186" s="84"/>
      <c r="D186" s="84"/>
      <c r="E186" s="84"/>
      <c r="F186" s="84"/>
      <c r="G186" s="84"/>
      <c r="H186" s="634" t="s">
        <v>219</v>
      </c>
      <c r="I186" s="634" t="s">
        <v>248</v>
      </c>
      <c r="J186" s="634" t="s">
        <v>252</v>
      </c>
      <c r="K186" s="634" t="s">
        <v>249</v>
      </c>
      <c r="L186" s="635" t="str">
        <f>+L141</f>
        <v>Ministry Budget</v>
      </c>
      <c r="M186" s="635" t="s">
        <v>248</v>
      </c>
      <c r="N186" s="635" t="str">
        <f>+N11</f>
        <v>Ministry
Actual</v>
      </c>
      <c r="O186" s="635" t="s">
        <v>249</v>
      </c>
      <c r="P186" s="93" t="str">
        <f>+$P$11</f>
        <v>Comments</v>
      </c>
    </row>
    <row r="187" spans="1:16" ht="11.25" customHeight="1">
      <c r="A187" s="1"/>
      <c r="B187" s="1"/>
      <c r="C187" s="1"/>
      <c r="D187" s="1"/>
      <c r="E187" s="1"/>
      <c r="F187" s="1"/>
      <c r="G187" s="1"/>
      <c r="H187" s="636" t="str">
        <f>$H$12</f>
        <v>$</v>
      </c>
      <c r="I187" s="636" t="str">
        <f>$I$12</f>
        <v>$</v>
      </c>
      <c r="J187" s="636" t="str">
        <f>$J$12</f>
        <v>$</v>
      </c>
      <c r="K187" s="636" t="str">
        <f>$K$12</f>
        <v>$</v>
      </c>
      <c r="L187" s="636" t="str">
        <f>$I$12</f>
        <v>$</v>
      </c>
      <c r="M187" s="636" t="str">
        <f>$I$12</f>
        <v>$</v>
      </c>
      <c r="N187" s="636" t="str">
        <f>$I$12</f>
        <v>$</v>
      </c>
      <c r="O187" s="636" t="str">
        <f>$K$12</f>
        <v>$</v>
      </c>
      <c r="P187" s="424"/>
    </row>
    <row r="188" spans="1:16" s="37" customFormat="1" ht="15">
      <c r="A188" s="21" t="s">
        <v>103</v>
      </c>
      <c r="B188" s="21"/>
      <c r="C188" s="81"/>
      <c r="D188" s="81"/>
      <c r="E188" s="81"/>
      <c r="F188" s="81"/>
      <c r="G188" s="81"/>
      <c r="H188" s="640"/>
      <c r="I188" s="640"/>
      <c r="J188" s="640"/>
      <c r="K188" s="640"/>
      <c r="L188" s="640"/>
      <c r="M188" s="640"/>
      <c r="N188" s="640"/>
      <c r="O188" s="640"/>
      <c r="P188" s="417"/>
    </row>
    <row r="189" spans="1:16" ht="15">
      <c r="A189" s="22" t="s">
        <v>18</v>
      </c>
      <c r="B189" s="26"/>
      <c r="C189" s="23"/>
      <c r="D189" s="23"/>
      <c r="E189" s="23"/>
      <c r="F189" s="23"/>
      <c r="G189" s="23"/>
      <c r="H189" s="641"/>
      <c r="I189" s="641"/>
      <c r="J189" s="641"/>
      <c r="K189" s="641"/>
      <c r="L189" s="641"/>
      <c r="M189" s="641"/>
      <c r="N189" s="641"/>
      <c r="O189" s="641"/>
      <c r="P189" s="418"/>
    </row>
    <row r="190" spans="1:16" ht="15">
      <c r="A190" s="27"/>
      <c r="B190" s="26"/>
      <c r="C190" s="751">
        <f>+'Tab 1 - Control Sheet '!C70:G70</f>
        <v>0</v>
      </c>
      <c r="D190" s="752"/>
      <c r="E190" s="752"/>
      <c r="F190" s="752"/>
      <c r="G190" s="28"/>
      <c r="H190" s="637">
        <f>+'Sch B, Stmt 1, Details - YR1'!H190</f>
        <v>0</v>
      </c>
      <c r="I190" s="637">
        <f>+H190*$K$6</f>
        <v>0</v>
      </c>
      <c r="J190" s="638">
        <v>0</v>
      </c>
      <c r="K190" s="637">
        <f>+I190-J190</f>
        <v>0</v>
      </c>
      <c r="L190" s="637">
        <f>+'Sch B, Stmt 1, Details - YR1'!J190</f>
        <v>0</v>
      </c>
      <c r="M190" s="637">
        <f>+L190*$K$6</f>
        <v>0</v>
      </c>
      <c r="N190" s="638">
        <v>0</v>
      </c>
      <c r="O190" s="637">
        <f>+M190-N190</f>
        <v>0</v>
      </c>
      <c r="P190" s="415">
        <v>0</v>
      </c>
    </row>
    <row r="191" spans="1:16" ht="15">
      <c r="A191" s="27"/>
      <c r="B191" s="26"/>
      <c r="C191" s="751">
        <f>+'Tab 1 - Control Sheet '!C71:G71</f>
        <v>0</v>
      </c>
      <c r="D191" s="752"/>
      <c r="E191" s="752"/>
      <c r="F191" s="752"/>
      <c r="G191" s="28"/>
      <c r="H191" s="637">
        <f>+'Sch B, Stmt 1, Details - YR1'!H191</f>
        <v>0</v>
      </c>
      <c r="I191" s="637">
        <f>+H191*$K$6</f>
        <v>0</v>
      </c>
      <c r="J191" s="638">
        <v>0</v>
      </c>
      <c r="K191" s="637">
        <f>+I191-J191</f>
        <v>0</v>
      </c>
      <c r="L191" s="637">
        <f>+'Sch B, Stmt 1, Details - YR1'!J191</f>
        <v>0</v>
      </c>
      <c r="M191" s="637">
        <f>+L191*$K$6</f>
        <v>0</v>
      </c>
      <c r="N191" s="638">
        <v>0</v>
      </c>
      <c r="O191" s="637">
        <f>+M191-N191</f>
        <v>0</v>
      </c>
      <c r="P191" s="415">
        <v>0</v>
      </c>
    </row>
    <row r="192" spans="1:16" ht="15">
      <c r="A192" s="27"/>
      <c r="B192" s="26"/>
      <c r="C192" s="751">
        <f>+'Tab 1 - Control Sheet '!C72:G72</f>
        <v>0</v>
      </c>
      <c r="D192" s="752"/>
      <c r="E192" s="752"/>
      <c r="F192" s="752"/>
      <c r="G192" s="28"/>
      <c r="H192" s="637">
        <f>+'Sch B, Stmt 1, Details - YR1'!H192</f>
        <v>0</v>
      </c>
      <c r="I192" s="637">
        <f>+H192*$K$6</f>
        <v>0</v>
      </c>
      <c r="J192" s="638">
        <v>0</v>
      </c>
      <c r="K192" s="637">
        <f>+I192-J192</f>
        <v>0</v>
      </c>
      <c r="L192" s="637">
        <f>+'Sch B, Stmt 1, Details - YR1'!J192</f>
        <v>0</v>
      </c>
      <c r="M192" s="637">
        <f>+L192*$K$6</f>
        <v>0</v>
      </c>
      <c r="N192" s="638">
        <v>0</v>
      </c>
      <c r="O192" s="637">
        <f>+M192-N192</f>
        <v>0</v>
      </c>
      <c r="P192" s="415">
        <v>0</v>
      </c>
    </row>
    <row r="193" spans="1:16" ht="15">
      <c r="A193" s="27"/>
      <c r="B193" s="26"/>
      <c r="C193" s="751">
        <f>+'Tab 1 - Control Sheet '!C73:G73</f>
        <v>0</v>
      </c>
      <c r="D193" s="752"/>
      <c r="E193" s="752"/>
      <c r="F193" s="752"/>
      <c r="G193" s="28"/>
      <c r="H193" s="637">
        <f>+'Sch B, Stmt 1, Details - YR1'!H193</f>
        <v>0</v>
      </c>
      <c r="I193" s="637">
        <f>+H193*$K$6</f>
        <v>0</v>
      </c>
      <c r="J193" s="638">
        <v>0</v>
      </c>
      <c r="K193" s="637">
        <f>+I193-J193</f>
        <v>0</v>
      </c>
      <c r="L193" s="637">
        <f>+'Sch B, Stmt 1, Details - YR1'!J193</f>
        <v>0</v>
      </c>
      <c r="M193" s="637">
        <f>+L193*$K$6</f>
        <v>0</v>
      </c>
      <c r="N193" s="638">
        <v>0</v>
      </c>
      <c r="O193" s="637">
        <f>+M193-N193</f>
        <v>0</v>
      </c>
      <c r="P193" s="415">
        <v>0</v>
      </c>
    </row>
    <row r="194" spans="1:16" s="37" customFormat="1" ht="15">
      <c r="A194" s="21" t="s">
        <v>154</v>
      </c>
      <c r="H194" s="659">
        <f aca="true" t="shared" si="41" ref="H194:O194">SUM(H190:H193)</f>
        <v>0</v>
      </c>
      <c r="I194" s="659">
        <f t="shared" si="41"/>
        <v>0</v>
      </c>
      <c r="J194" s="659">
        <f t="shared" si="41"/>
        <v>0</v>
      </c>
      <c r="K194" s="659">
        <f t="shared" si="41"/>
        <v>0</v>
      </c>
      <c r="L194" s="659">
        <f t="shared" si="41"/>
        <v>0</v>
      </c>
      <c r="M194" s="659">
        <f t="shared" si="41"/>
        <v>0</v>
      </c>
      <c r="N194" s="659">
        <f t="shared" si="41"/>
        <v>0</v>
      </c>
      <c r="O194" s="659">
        <f t="shared" si="41"/>
        <v>0</v>
      </c>
      <c r="P194" s="416"/>
    </row>
    <row r="195" spans="1:16" ht="15">
      <c r="A195" s="27"/>
      <c r="B195" s="26"/>
      <c r="C195" s="79"/>
      <c r="D195" s="80"/>
      <c r="E195" s="80"/>
      <c r="F195" s="80"/>
      <c r="G195" s="28"/>
      <c r="H195" s="641"/>
      <c r="I195" s="641"/>
      <c r="J195" s="641"/>
      <c r="K195" s="641"/>
      <c r="L195" s="641"/>
      <c r="M195" s="641"/>
      <c r="N195" s="641"/>
      <c r="O195" s="641"/>
      <c r="P195" s="418"/>
    </row>
    <row r="196" spans="1:16" s="37" customFormat="1" ht="15">
      <c r="A196" s="21" t="s">
        <v>184</v>
      </c>
      <c r="B196" s="21"/>
      <c r="C196" s="81"/>
      <c r="D196" s="81"/>
      <c r="E196" s="81"/>
      <c r="F196" s="81"/>
      <c r="G196" s="81"/>
      <c r="H196" s="640"/>
      <c r="I196" s="640"/>
      <c r="J196" s="640"/>
      <c r="K196" s="640"/>
      <c r="L196" s="640"/>
      <c r="M196" s="640"/>
      <c r="N196" s="640"/>
      <c r="O196" s="640"/>
      <c r="P196" s="417"/>
    </row>
    <row r="197" spans="1:16" ht="15">
      <c r="A197" s="22" t="s">
        <v>18</v>
      </c>
      <c r="B197" s="26"/>
      <c r="C197" s="23"/>
      <c r="D197" s="23"/>
      <c r="E197" s="23"/>
      <c r="F197" s="23"/>
      <c r="G197" s="23"/>
      <c r="H197" s="641"/>
      <c r="I197" s="641"/>
      <c r="J197" s="641"/>
      <c r="K197" s="641"/>
      <c r="L197" s="641"/>
      <c r="M197" s="641"/>
      <c r="N197" s="641"/>
      <c r="O197" s="641"/>
      <c r="P197" s="418"/>
    </row>
    <row r="198" spans="1:16" ht="15">
      <c r="A198" s="27"/>
      <c r="B198" s="26"/>
      <c r="C198" s="751">
        <f>+'Tab 1 - Control Sheet '!C75:G75</f>
        <v>0</v>
      </c>
      <c r="D198" s="752"/>
      <c r="E198" s="752"/>
      <c r="F198" s="752"/>
      <c r="G198" s="28"/>
      <c r="H198" s="637">
        <f>+'Sch B, Stmt 1, Details - YR1'!H198</f>
        <v>0</v>
      </c>
      <c r="I198" s="637">
        <f>+H198*$K$6</f>
        <v>0</v>
      </c>
      <c r="J198" s="638">
        <v>0</v>
      </c>
      <c r="K198" s="637">
        <f>+I198-J198</f>
        <v>0</v>
      </c>
      <c r="L198" s="637">
        <f>+'Sch B, Stmt 1, Details - YR1'!J198</f>
        <v>0</v>
      </c>
      <c r="M198" s="637">
        <f>+L198*$K$6</f>
        <v>0</v>
      </c>
      <c r="N198" s="638">
        <v>0</v>
      </c>
      <c r="O198" s="637">
        <f>+M198-N198</f>
        <v>0</v>
      </c>
      <c r="P198" s="415">
        <v>0</v>
      </c>
    </row>
    <row r="199" spans="1:16" ht="15">
      <c r="A199" s="27"/>
      <c r="B199" s="26"/>
      <c r="C199" s="751">
        <f>+'Tab 1 - Control Sheet '!C76:G76</f>
        <v>0</v>
      </c>
      <c r="D199" s="752"/>
      <c r="E199" s="752"/>
      <c r="F199" s="752"/>
      <c r="G199" s="28"/>
      <c r="H199" s="637">
        <f>+'Sch B, Stmt 1, Details - YR1'!H199</f>
        <v>0</v>
      </c>
      <c r="I199" s="637">
        <f>+H199*$K$6</f>
        <v>0</v>
      </c>
      <c r="J199" s="638">
        <v>0</v>
      </c>
      <c r="K199" s="637">
        <f>+I199-J199</f>
        <v>0</v>
      </c>
      <c r="L199" s="637">
        <f>+'Sch B, Stmt 1, Details - YR1'!J199</f>
        <v>0</v>
      </c>
      <c r="M199" s="637">
        <f>+L199*$K$6</f>
        <v>0</v>
      </c>
      <c r="N199" s="638">
        <v>0</v>
      </c>
      <c r="O199" s="637">
        <f>+M199-N199</f>
        <v>0</v>
      </c>
      <c r="P199" s="415">
        <v>0</v>
      </c>
    </row>
    <row r="200" spans="1:16" ht="15">
      <c r="A200" s="27"/>
      <c r="B200" s="26"/>
      <c r="C200" s="751">
        <f>+'Tab 1 - Control Sheet '!C77:G77</f>
        <v>0</v>
      </c>
      <c r="D200" s="752"/>
      <c r="E200" s="752"/>
      <c r="F200" s="752"/>
      <c r="G200" s="28"/>
      <c r="H200" s="637">
        <f>+'Sch B, Stmt 1, Details - YR1'!H200</f>
        <v>0</v>
      </c>
      <c r="I200" s="637">
        <f>+H200*$K$6</f>
        <v>0</v>
      </c>
      <c r="J200" s="638">
        <v>0</v>
      </c>
      <c r="K200" s="637">
        <f>+I200-J200</f>
        <v>0</v>
      </c>
      <c r="L200" s="637">
        <f>+'Sch B, Stmt 1, Details - YR1'!J200</f>
        <v>0</v>
      </c>
      <c r="M200" s="637">
        <f>+L200*$K$6</f>
        <v>0</v>
      </c>
      <c r="N200" s="638">
        <v>0</v>
      </c>
      <c r="O200" s="637">
        <f>+M200-N200</f>
        <v>0</v>
      </c>
      <c r="P200" s="415">
        <v>0</v>
      </c>
    </row>
    <row r="201" spans="1:16" ht="15">
      <c r="A201" s="27"/>
      <c r="B201" s="26"/>
      <c r="C201" s="751">
        <f>+'Tab 1 - Control Sheet '!C78:G78</f>
        <v>0</v>
      </c>
      <c r="D201" s="752"/>
      <c r="E201" s="752"/>
      <c r="F201" s="752"/>
      <c r="G201" s="28"/>
      <c r="H201" s="637">
        <f>+'Sch B, Stmt 1, Details - YR1'!H201</f>
        <v>0</v>
      </c>
      <c r="I201" s="637">
        <f>+H201*$K$6</f>
        <v>0</v>
      </c>
      <c r="J201" s="638">
        <v>0</v>
      </c>
      <c r="K201" s="637">
        <f>+I201-J201</f>
        <v>0</v>
      </c>
      <c r="L201" s="637">
        <f>+'Sch B, Stmt 1, Details - YR1'!J201</f>
        <v>0</v>
      </c>
      <c r="M201" s="637">
        <f>+L201*$K$6</f>
        <v>0</v>
      </c>
      <c r="N201" s="638">
        <v>0</v>
      </c>
      <c r="O201" s="637">
        <f>+M201-N201</f>
        <v>0</v>
      </c>
      <c r="P201" s="415">
        <v>0</v>
      </c>
    </row>
    <row r="202" spans="1:16" s="37" customFormat="1" ht="15">
      <c r="A202" s="21" t="s">
        <v>155</v>
      </c>
      <c r="H202" s="659">
        <f aca="true" t="shared" si="42" ref="H202:O202">SUM(H198:H201)</f>
        <v>0</v>
      </c>
      <c r="I202" s="659">
        <f t="shared" si="42"/>
        <v>0</v>
      </c>
      <c r="J202" s="659">
        <f t="shared" si="42"/>
        <v>0</v>
      </c>
      <c r="K202" s="659">
        <f t="shared" si="42"/>
        <v>0</v>
      </c>
      <c r="L202" s="659">
        <f t="shared" si="42"/>
        <v>0</v>
      </c>
      <c r="M202" s="659">
        <f t="shared" si="42"/>
        <v>0</v>
      </c>
      <c r="N202" s="659">
        <f t="shared" si="42"/>
        <v>0</v>
      </c>
      <c r="O202" s="659">
        <f t="shared" si="42"/>
        <v>0</v>
      </c>
      <c r="P202" s="416"/>
    </row>
    <row r="203" spans="1:16" ht="15">
      <c r="A203" s="36"/>
      <c r="B203" s="36"/>
      <c r="C203" s="42"/>
      <c r="D203" s="42"/>
      <c r="E203" s="42"/>
      <c r="F203" s="42"/>
      <c r="G203" s="42"/>
      <c r="H203" s="642"/>
      <c r="I203" s="642"/>
      <c r="J203" s="642"/>
      <c r="K203" s="642"/>
      <c r="L203" s="642"/>
      <c r="M203" s="642"/>
      <c r="N203" s="642"/>
      <c r="O203" s="642"/>
      <c r="P203" s="430"/>
    </row>
    <row r="204" spans="1:16" s="37" customFormat="1" ht="15">
      <c r="A204" s="88" t="s">
        <v>105</v>
      </c>
      <c r="B204" s="88"/>
      <c r="C204" s="90"/>
      <c r="D204" s="90"/>
      <c r="E204" s="90"/>
      <c r="F204" s="90"/>
      <c r="G204" s="90"/>
      <c r="H204" s="662">
        <f aca="true" t="shared" si="43" ref="H204:O204">+H202+H194</f>
        <v>0</v>
      </c>
      <c r="I204" s="662">
        <f t="shared" si="43"/>
        <v>0</v>
      </c>
      <c r="J204" s="662">
        <f t="shared" si="43"/>
        <v>0</v>
      </c>
      <c r="K204" s="662">
        <f t="shared" si="43"/>
        <v>0</v>
      </c>
      <c r="L204" s="663">
        <f t="shared" si="43"/>
        <v>0</v>
      </c>
      <c r="M204" s="663">
        <f t="shared" si="43"/>
        <v>0</v>
      </c>
      <c r="N204" s="663">
        <f t="shared" si="43"/>
        <v>0</v>
      </c>
      <c r="O204" s="663">
        <f t="shared" si="43"/>
        <v>0</v>
      </c>
      <c r="P204" s="426">
        <v>0</v>
      </c>
    </row>
    <row r="205" spans="1:16" ht="15" thickBot="1">
      <c r="A205" s="43"/>
      <c r="B205" s="43"/>
      <c r="C205" s="43"/>
      <c r="D205" s="43"/>
      <c r="E205" s="43"/>
      <c r="F205" s="43"/>
      <c r="G205" s="43"/>
      <c r="H205" s="664"/>
      <c r="I205" s="664"/>
      <c r="J205" s="664"/>
      <c r="K205" s="664"/>
      <c r="L205" s="664"/>
      <c r="M205" s="664"/>
      <c r="N205" s="664"/>
      <c r="O205" s="664"/>
      <c r="P205" s="430"/>
    </row>
    <row r="206" spans="1:16" ht="9.75" customHeight="1">
      <c r="A206" s="48"/>
      <c r="B206" s="48"/>
      <c r="C206" s="48"/>
      <c r="D206" s="48"/>
      <c r="E206" s="48"/>
      <c r="F206" s="48"/>
      <c r="G206" s="48"/>
      <c r="H206" s="665"/>
      <c r="I206" s="665"/>
      <c r="J206" s="665"/>
      <c r="K206" s="665"/>
      <c r="L206" s="665"/>
      <c r="M206" s="665"/>
      <c r="N206" s="665"/>
      <c r="O206" s="665"/>
      <c r="P206" s="431"/>
    </row>
    <row r="207" spans="1:16" s="37" customFormat="1" ht="23.25" customHeight="1">
      <c r="A207" s="143" t="s">
        <v>227</v>
      </c>
      <c r="B207" s="144"/>
      <c r="C207" s="145"/>
      <c r="D207" s="145"/>
      <c r="E207" s="145"/>
      <c r="F207" s="145"/>
      <c r="G207" s="145"/>
      <c r="H207" s="666">
        <f>+H84+H111+H128+H139+H184+H204</f>
        <v>718945.617996372</v>
      </c>
      <c r="I207" s="666">
        <f>+I84+I111+I128+I139+I184+I204</f>
        <v>179736.404499093</v>
      </c>
      <c r="J207" s="666">
        <f>+J84+J111+J128+J139+J184+J204</f>
        <v>0</v>
      </c>
      <c r="K207" s="666">
        <f>+K84+K111+K128+K139+K184+K204</f>
        <v>179736.404499093</v>
      </c>
      <c r="L207" s="667">
        <f>+L204+L184+L139+L128+L111+L84</f>
        <v>718945.617996372</v>
      </c>
      <c r="M207" s="667">
        <f>+M84+M111+M128+M139+M184+M204</f>
        <v>179736.404499093</v>
      </c>
      <c r="N207" s="667">
        <f>+N204+N184+N139+N128+N111+N84</f>
        <v>0</v>
      </c>
      <c r="O207" s="667">
        <f>+O84+O111+O128+O139+O184+O204</f>
        <v>179736.404499093</v>
      </c>
      <c r="P207" s="420">
        <v>0</v>
      </c>
    </row>
    <row r="208" spans="1:16" s="37" customFormat="1" ht="12.75" customHeight="1">
      <c r="A208" s="146" t="s">
        <v>228</v>
      </c>
      <c r="B208" s="147"/>
      <c r="C208" s="148"/>
      <c r="D208" s="148"/>
      <c r="E208" s="148"/>
      <c r="F208" s="148"/>
      <c r="G208" s="148"/>
      <c r="H208" s="668"/>
      <c r="I208" s="668"/>
      <c r="J208" s="668"/>
      <c r="K208" s="668"/>
      <c r="L208" s="669"/>
      <c r="M208" s="669"/>
      <c r="N208" s="669"/>
      <c r="O208" s="669"/>
      <c r="P208" s="432"/>
    </row>
    <row r="209" spans="1:16" ht="12.75">
      <c r="A209" s="1"/>
      <c r="B209" s="1"/>
      <c r="C209" s="1"/>
      <c r="D209" s="1"/>
      <c r="E209" s="1"/>
      <c r="F209" s="1"/>
      <c r="G209" s="1"/>
      <c r="H209" s="625"/>
      <c r="I209" s="625"/>
      <c r="J209" s="625"/>
      <c r="K209" s="625"/>
      <c r="L209" s="625"/>
      <c r="M209" s="625"/>
      <c r="P209" s="422"/>
    </row>
    <row r="210" spans="1:16" s="96" customFormat="1" ht="25.5" customHeight="1">
      <c r="A210" s="817" t="s">
        <v>225</v>
      </c>
      <c r="B210" s="817"/>
      <c r="C210" s="817"/>
      <c r="D210" s="817"/>
      <c r="E210" s="817"/>
      <c r="F210" s="817"/>
      <c r="G210" s="817"/>
      <c r="H210" s="670">
        <f>H37-H207</f>
        <v>0.3820036279503256</v>
      </c>
      <c r="I210" s="670">
        <f>I37-I207</f>
        <v>0.0955009069875814</v>
      </c>
      <c r="J210" s="670">
        <f>J37-J207</f>
        <v>0</v>
      </c>
      <c r="K210" s="671">
        <f>IF(J210&lt;&gt;0,+J210-I210,0)</f>
        <v>0</v>
      </c>
      <c r="L210" s="672">
        <f>L37-L207</f>
        <v>0.3820036279503256</v>
      </c>
      <c r="M210" s="672">
        <f>M37-M207</f>
        <v>0.0955009069875814</v>
      </c>
      <c r="N210" s="672">
        <f>N37-N207</f>
        <v>0</v>
      </c>
      <c r="O210" s="672">
        <f>IF(N210&lt;&gt;0,+N210-M210,0)</f>
        <v>0</v>
      </c>
      <c r="P210" s="433">
        <v>0</v>
      </c>
    </row>
    <row r="211" spans="1:16" ht="15">
      <c r="A211" s="49"/>
      <c r="B211" s="49"/>
      <c r="C211" s="49"/>
      <c r="D211" s="49"/>
      <c r="E211" s="49"/>
      <c r="F211" s="49"/>
      <c r="G211" s="49"/>
      <c r="H211" s="673"/>
      <c r="I211" s="673"/>
      <c r="J211" s="673"/>
      <c r="K211" s="673"/>
      <c r="L211" s="673"/>
      <c r="M211" s="673"/>
      <c r="N211" s="673"/>
      <c r="O211" s="673"/>
      <c r="P211" s="434"/>
    </row>
    <row r="212" spans="1:16" ht="15">
      <c r="A212" s="516" t="s">
        <v>339</v>
      </c>
      <c r="B212" s="50"/>
      <c r="C212" s="1"/>
      <c r="D212" s="1"/>
      <c r="E212" s="1"/>
      <c r="F212" s="1"/>
      <c r="G212" s="1"/>
      <c r="H212" s="637">
        <f>+'Sch B, Stmt 1, Details - YR1'!H212</f>
        <v>0</v>
      </c>
      <c r="I212" s="637">
        <f>+H212*$K$6</f>
        <v>0</v>
      </c>
      <c r="J212" s="673">
        <v>0</v>
      </c>
      <c r="K212" s="637">
        <f>+J212-I212</f>
        <v>0</v>
      </c>
      <c r="L212" s="637">
        <f>+G213+I213</f>
        <v>0</v>
      </c>
      <c r="M212" s="637">
        <f>+L211*$K$6</f>
        <v>0</v>
      </c>
      <c r="N212" s="637">
        <f>+H213+J213</f>
        <v>0</v>
      </c>
      <c r="O212" s="637">
        <f>+N212-M212</f>
        <v>0</v>
      </c>
      <c r="P212" s="418">
        <v>0</v>
      </c>
    </row>
    <row r="213" spans="1:16" ht="15">
      <c r="A213" s="50"/>
      <c r="B213" s="50"/>
      <c r="C213" s="1"/>
      <c r="D213" s="1"/>
      <c r="E213" s="1"/>
      <c r="F213" s="1"/>
      <c r="G213" s="1"/>
      <c r="H213" s="641"/>
      <c r="I213" s="641"/>
      <c r="J213" s="674"/>
      <c r="K213" s="641"/>
      <c r="L213" s="641"/>
      <c r="M213" s="641"/>
      <c r="N213" s="641"/>
      <c r="O213" s="641"/>
      <c r="P213" s="418"/>
    </row>
    <row r="214" spans="1:16" s="96" customFormat="1" ht="25.5" customHeight="1">
      <c r="A214" s="817" t="s">
        <v>226</v>
      </c>
      <c r="B214" s="817"/>
      <c r="C214" s="817"/>
      <c r="D214" s="817"/>
      <c r="E214" s="817"/>
      <c r="F214" s="817"/>
      <c r="G214" s="817"/>
      <c r="H214" s="675">
        <f>SUM(H210:H212)</f>
        <v>0.3820036279503256</v>
      </c>
      <c r="I214" s="675">
        <f>SUM(I210:I212)</f>
        <v>0.0955009069875814</v>
      </c>
      <c r="J214" s="675">
        <f>SUM(J210:J212)</f>
        <v>0</v>
      </c>
      <c r="K214" s="675">
        <f>SUM(K210:K212)</f>
        <v>0</v>
      </c>
      <c r="L214" s="676">
        <f>+L210+L212</f>
        <v>0.3820036279503256</v>
      </c>
      <c r="M214" s="676">
        <f>SUM(M210:M212)</f>
        <v>0.0955009069875814</v>
      </c>
      <c r="N214" s="676">
        <f>+N210+N212</f>
        <v>0</v>
      </c>
      <c r="O214" s="676">
        <f>SUM(O210:O212)</f>
        <v>0</v>
      </c>
      <c r="P214" s="435">
        <v>0</v>
      </c>
    </row>
    <row r="215" spans="2:15" s="96" customFormat="1" ht="25.5" customHeight="1">
      <c r="B215" s="268" t="s">
        <v>342</v>
      </c>
      <c r="C215" s="269"/>
      <c r="D215" s="269"/>
      <c r="E215" s="150"/>
      <c r="F215" s="150"/>
      <c r="H215" s="677" t="s">
        <v>343</v>
      </c>
      <c r="I215" s="678"/>
      <c r="J215" s="679"/>
      <c r="K215" s="679"/>
      <c r="L215" s="680"/>
      <c r="M215" s="677" t="s">
        <v>344</v>
      </c>
      <c r="N215" s="681"/>
      <c r="O215" s="679"/>
    </row>
    <row r="216" spans="2:16" s="96" customFormat="1" ht="27" customHeight="1">
      <c r="B216" s="687"/>
      <c r="C216" s="687"/>
      <c r="D216" s="687"/>
      <c r="E216" s="688"/>
      <c r="F216" s="687"/>
      <c r="G216" s="688"/>
      <c r="H216" s="689"/>
      <c r="I216" s="689"/>
      <c r="J216" s="690"/>
      <c r="K216" s="690"/>
      <c r="L216" s="690"/>
      <c r="M216" s="689"/>
      <c r="N216" s="691"/>
      <c r="O216" s="690"/>
      <c r="P216" s="692"/>
    </row>
    <row r="217" spans="2:16" s="96" customFormat="1" ht="33" customHeight="1">
      <c r="B217" s="693" t="s">
        <v>208</v>
      </c>
      <c r="C217" s="687"/>
      <c r="D217" s="687"/>
      <c r="E217" s="688"/>
      <c r="F217" s="687"/>
      <c r="G217" s="688"/>
      <c r="H217" s="694" t="s">
        <v>208</v>
      </c>
      <c r="I217" s="689"/>
      <c r="J217" s="690"/>
      <c r="K217" s="690"/>
      <c r="L217" s="690"/>
      <c r="M217" s="694" t="s">
        <v>208</v>
      </c>
      <c r="N217" s="694"/>
      <c r="O217" s="690"/>
      <c r="P217" s="693"/>
    </row>
    <row r="218" spans="2:16" s="96" customFormat="1" ht="33" customHeight="1">
      <c r="B218" s="693" t="s">
        <v>207</v>
      </c>
      <c r="C218" s="687"/>
      <c r="D218" s="687"/>
      <c r="E218" s="688"/>
      <c r="F218" s="687"/>
      <c r="G218" s="688"/>
      <c r="H218" s="694" t="s">
        <v>207</v>
      </c>
      <c r="I218" s="689"/>
      <c r="J218" s="690"/>
      <c r="K218" s="690"/>
      <c r="L218" s="690"/>
      <c r="M218" s="694" t="s">
        <v>207</v>
      </c>
      <c r="N218" s="694"/>
      <c r="O218" s="690"/>
      <c r="P218" s="693"/>
    </row>
    <row r="219" spans="2:16" s="96" customFormat="1" ht="33" customHeight="1">
      <c r="B219" s="693" t="s">
        <v>209</v>
      </c>
      <c r="C219" s="687"/>
      <c r="D219" s="687"/>
      <c r="E219" s="688"/>
      <c r="F219" s="687"/>
      <c r="G219" s="688"/>
      <c r="H219" s="694" t="s">
        <v>209</v>
      </c>
      <c r="I219" s="689"/>
      <c r="J219" s="690"/>
      <c r="K219" s="690"/>
      <c r="L219" s="690"/>
      <c r="M219" s="694" t="s">
        <v>209</v>
      </c>
      <c r="N219" s="694"/>
      <c r="O219" s="690"/>
      <c r="P219" s="693"/>
    </row>
    <row r="220" spans="2:16" s="96" customFormat="1" ht="15">
      <c r="B220" s="153" t="s">
        <v>210</v>
      </c>
      <c r="C220" s="150"/>
      <c r="D220" s="150"/>
      <c r="F220" s="150"/>
      <c r="H220" s="683" t="s">
        <v>210</v>
      </c>
      <c r="I220" s="682"/>
      <c r="J220" s="680"/>
      <c r="K220" s="680"/>
      <c r="L220" s="680"/>
      <c r="M220" s="683" t="s">
        <v>210</v>
      </c>
      <c r="N220" s="683"/>
      <c r="O220" s="680"/>
      <c r="P220" s="153"/>
    </row>
    <row r="221" spans="1:16" ht="12.75">
      <c r="A221" s="43"/>
      <c r="B221" s="43"/>
      <c r="C221" s="43"/>
      <c r="D221" s="43"/>
      <c r="E221" s="43"/>
      <c r="F221" s="43"/>
      <c r="G221" s="43"/>
      <c r="H221" s="645"/>
      <c r="I221" s="645"/>
      <c r="J221" s="645"/>
      <c r="K221" s="645"/>
      <c r="L221" s="645"/>
      <c r="M221" s="645"/>
      <c r="N221" s="645"/>
      <c r="O221" s="684"/>
      <c r="P221" s="449"/>
    </row>
    <row r="222" spans="1:16" ht="12.75">
      <c r="A222" s="1"/>
      <c r="B222" s="1"/>
      <c r="C222" s="1"/>
      <c r="D222" s="1"/>
      <c r="E222" s="1"/>
      <c r="F222" s="1"/>
      <c r="G222" s="1"/>
      <c r="H222" s="625"/>
      <c r="I222" s="625"/>
      <c r="J222" s="625"/>
      <c r="K222" s="625"/>
      <c r="L222" s="625"/>
      <c r="M222" s="625"/>
      <c r="O222" s="684"/>
      <c r="P222" s="449"/>
    </row>
    <row r="223" spans="1:13" ht="12.75">
      <c r="A223" s="1"/>
      <c r="B223" s="1"/>
      <c r="C223" s="1"/>
      <c r="D223" s="1"/>
      <c r="E223" s="1"/>
      <c r="F223" s="1"/>
      <c r="G223" s="1"/>
      <c r="H223" s="625"/>
      <c r="I223" s="625"/>
      <c r="J223" s="625"/>
      <c r="K223" s="625"/>
      <c r="L223" s="625"/>
      <c r="M223" s="625"/>
    </row>
    <row r="224" spans="1:15" ht="15">
      <c r="A224" s="1"/>
      <c r="B224" s="1"/>
      <c r="C224" s="1"/>
      <c r="D224" s="1"/>
      <c r="E224" s="1"/>
      <c r="F224" s="1"/>
      <c r="G224" s="1"/>
      <c r="H224" s="625"/>
      <c r="I224" s="625"/>
      <c r="J224" s="625"/>
      <c r="K224" s="625"/>
      <c r="L224" s="685"/>
      <c r="M224" s="625"/>
      <c r="N224" s="685"/>
      <c r="O224" s="685"/>
    </row>
    <row r="225" spans="1:15" ht="12.75">
      <c r="A225" s="1"/>
      <c r="B225" s="1"/>
      <c r="C225" s="1"/>
      <c r="D225" s="1"/>
      <c r="E225" s="1"/>
      <c r="F225" s="1"/>
      <c r="G225" s="1"/>
      <c r="H225" s="625"/>
      <c r="I225" s="625"/>
      <c r="J225" s="625"/>
      <c r="K225" s="625"/>
      <c r="L225" s="645"/>
      <c r="M225" s="625"/>
      <c r="N225" s="645"/>
      <c r="O225" s="645"/>
    </row>
    <row r="226" spans="1:13" ht="12.75">
      <c r="A226" s="1"/>
      <c r="B226" s="1"/>
      <c r="C226" s="1"/>
      <c r="D226" s="1"/>
      <c r="E226" s="1"/>
      <c r="F226" s="1"/>
      <c r="G226" s="1"/>
      <c r="H226" s="625"/>
      <c r="I226" s="625"/>
      <c r="J226" s="625"/>
      <c r="K226" s="625"/>
      <c r="L226" s="645"/>
      <c r="M226" s="625"/>
    </row>
    <row r="227" spans="1:13" ht="12.75">
      <c r="A227" s="1"/>
      <c r="B227" s="1"/>
      <c r="C227" s="1"/>
      <c r="D227" s="1"/>
      <c r="E227" s="1"/>
      <c r="F227" s="1"/>
      <c r="G227" s="1"/>
      <c r="H227" s="625"/>
      <c r="I227" s="625"/>
      <c r="J227" s="625"/>
      <c r="K227" s="625"/>
      <c r="L227" s="645"/>
      <c r="M227" s="625"/>
    </row>
    <row r="228" spans="1:13" ht="12.75">
      <c r="A228" s="1"/>
      <c r="B228" s="1"/>
      <c r="C228" s="1"/>
      <c r="D228" s="1"/>
      <c r="E228" s="1"/>
      <c r="F228" s="1"/>
      <c r="G228" s="1"/>
      <c r="H228" s="625"/>
      <c r="I228" s="625"/>
      <c r="J228" s="625"/>
      <c r="K228" s="625"/>
      <c r="L228" s="645"/>
      <c r="M228" s="625"/>
    </row>
    <row r="229" spans="1:13" ht="12.75">
      <c r="A229" s="1"/>
      <c r="B229" s="1"/>
      <c r="C229" s="1"/>
      <c r="D229" s="1"/>
      <c r="E229" s="1"/>
      <c r="F229" s="1"/>
      <c r="G229" s="1"/>
      <c r="H229" s="625"/>
      <c r="I229" s="625"/>
      <c r="J229" s="625"/>
      <c r="K229" s="625"/>
      <c r="L229" s="645"/>
      <c r="M229" s="625"/>
    </row>
    <row r="230" spans="1:13" ht="12.75">
      <c r="A230" s="1"/>
      <c r="B230" s="1"/>
      <c r="C230" s="1"/>
      <c r="D230" s="1"/>
      <c r="E230" s="1"/>
      <c r="F230" s="1"/>
      <c r="G230" s="1"/>
      <c r="H230" s="625"/>
      <c r="I230" s="625"/>
      <c r="J230" s="625"/>
      <c r="K230" s="625"/>
      <c r="L230" s="645"/>
      <c r="M230" s="625"/>
    </row>
    <row r="231" spans="1:13" ht="12.75">
      <c r="A231" s="1"/>
      <c r="B231" s="1"/>
      <c r="C231" s="1"/>
      <c r="D231" s="1"/>
      <c r="E231" s="1"/>
      <c r="F231" s="1"/>
      <c r="G231" s="1"/>
      <c r="H231" s="625"/>
      <c r="I231" s="625"/>
      <c r="J231" s="625"/>
      <c r="K231" s="625"/>
      <c r="L231" s="645"/>
      <c r="M231" s="625"/>
    </row>
    <row r="232" spans="1:13" ht="12.75">
      <c r="A232" s="1"/>
      <c r="B232" s="1"/>
      <c r="C232" s="1"/>
      <c r="D232" s="1"/>
      <c r="E232" s="1"/>
      <c r="F232" s="1"/>
      <c r="G232" s="1"/>
      <c r="H232" s="625"/>
      <c r="I232" s="625"/>
      <c r="J232" s="625"/>
      <c r="K232" s="625"/>
      <c r="L232" s="645"/>
      <c r="M232" s="625"/>
    </row>
    <row r="233" spans="1:13" ht="12.75">
      <c r="A233" s="1"/>
      <c r="B233" s="1"/>
      <c r="C233" s="1"/>
      <c r="D233" s="1"/>
      <c r="E233" s="1"/>
      <c r="F233" s="1"/>
      <c r="G233" s="1"/>
      <c r="H233" s="625"/>
      <c r="I233" s="625"/>
      <c r="J233" s="625"/>
      <c r="K233" s="625"/>
      <c r="L233" s="645"/>
      <c r="M233" s="625"/>
    </row>
    <row r="234" spans="1:13" ht="12.75">
      <c r="A234" s="1"/>
      <c r="B234" s="1"/>
      <c r="C234" s="1"/>
      <c r="D234" s="1"/>
      <c r="E234" s="1"/>
      <c r="F234" s="1"/>
      <c r="G234" s="1"/>
      <c r="H234" s="625"/>
      <c r="I234" s="625"/>
      <c r="J234" s="625"/>
      <c r="K234" s="625"/>
      <c r="L234" s="645"/>
      <c r="M234" s="625"/>
    </row>
    <row r="235" spans="1:13" ht="12.75">
      <c r="A235" s="1"/>
      <c r="B235" s="1"/>
      <c r="C235" s="1"/>
      <c r="D235" s="1"/>
      <c r="E235" s="1"/>
      <c r="F235" s="1"/>
      <c r="G235" s="1"/>
      <c r="H235" s="625"/>
      <c r="I235" s="625"/>
      <c r="J235" s="625"/>
      <c r="K235" s="625"/>
      <c r="L235" s="645"/>
      <c r="M235" s="625"/>
    </row>
    <row r="236" spans="1:13" ht="12.75">
      <c r="A236" s="1"/>
      <c r="B236" s="1"/>
      <c r="C236" s="1"/>
      <c r="D236" s="1"/>
      <c r="E236" s="1"/>
      <c r="F236" s="1"/>
      <c r="G236" s="1"/>
      <c r="H236" s="625"/>
      <c r="I236" s="625"/>
      <c r="J236" s="625"/>
      <c r="K236" s="625"/>
      <c r="L236" s="645"/>
      <c r="M236" s="625"/>
    </row>
    <row r="237" spans="1:13" ht="12.75">
      <c r="A237" s="1"/>
      <c r="B237" s="1"/>
      <c r="C237" s="1"/>
      <c r="D237" s="1"/>
      <c r="E237" s="1"/>
      <c r="F237" s="1"/>
      <c r="G237" s="1"/>
      <c r="H237" s="625"/>
      <c r="I237" s="625"/>
      <c r="J237" s="625"/>
      <c r="K237" s="625"/>
      <c r="L237" s="645"/>
      <c r="M237" s="625"/>
    </row>
    <row r="238" spans="1:13" ht="12.75">
      <c r="A238" s="1"/>
      <c r="B238" s="1"/>
      <c r="C238" s="1"/>
      <c r="D238" s="1"/>
      <c r="E238" s="1"/>
      <c r="F238" s="1"/>
      <c r="G238" s="1"/>
      <c r="H238" s="625"/>
      <c r="I238" s="625"/>
      <c r="J238" s="625"/>
      <c r="K238" s="625"/>
      <c r="L238" s="645"/>
      <c r="M238" s="625"/>
    </row>
    <row r="239" spans="1:13" ht="12.75">
      <c r="A239" s="1"/>
      <c r="B239" s="1"/>
      <c r="C239" s="1"/>
      <c r="D239" s="1"/>
      <c r="E239" s="1"/>
      <c r="F239" s="1"/>
      <c r="G239" s="1"/>
      <c r="H239" s="625"/>
      <c r="I239" s="625"/>
      <c r="J239" s="625"/>
      <c r="K239" s="625"/>
      <c r="L239" s="645"/>
      <c r="M239" s="625"/>
    </row>
    <row r="240" spans="1:13" ht="12.75">
      <c r="A240" s="1"/>
      <c r="B240" s="1"/>
      <c r="C240" s="1"/>
      <c r="D240" s="1"/>
      <c r="E240" s="1"/>
      <c r="F240" s="1"/>
      <c r="G240" s="1"/>
      <c r="H240" s="625"/>
      <c r="I240" s="625"/>
      <c r="J240" s="625"/>
      <c r="K240" s="625"/>
      <c r="L240" s="645"/>
      <c r="M240" s="625"/>
    </row>
    <row r="241" spans="1:13" ht="12.75">
      <c r="A241" s="1"/>
      <c r="B241" s="1"/>
      <c r="C241" s="1"/>
      <c r="D241" s="1"/>
      <c r="E241" s="1"/>
      <c r="F241" s="1"/>
      <c r="G241" s="1"/>
      <c r="H241" s="625"/>
      <c r="I241" s="625"/>
      <c r="J241" s="625"/>
      <c r="K241" s="625"/>
      <c r="L241" s="645"/>
      <c r="M241" s="625"/>
    </row>
    <row r="242" spans="1:13" ht="12.75">
      <c r="A242" s="1"/>
      <c r="B242" s="1"/>
      <c r="C242" s="1"/>
      <c r="D242" s="1"/>
      <c r="E242" s="1"/>
      <c r="F242" s="1"/>
      <c r="G242" s="1"/>
      <c r="H242" s="625"/>
      <c r="I242" s="625"/>
      <c r="J242" s="625"/>
      <c r="K242" s="625"/>
      <c r="L242" s="645"/>
      <c r="M242" s="625"/>
    </row>
    <row r="243" spans="1:13" ht="12.75">
      <c r="A243" s="1"/>
      <c r="B243" s="1"/>
      <c r="C243" s="1"/>
      <c r="D243" s="1"/>
      <c r="E243" s="1"/>
      <c r="F243" s="1"/>
      <c r="G243" s="1"/>
      <c r="H243" s="625"/>
      <c r="I243" s="625"/>
      <c r="J243" s="625"/>
      <c r="K243" s="625"/>
      <c r="L243" s="645"/>
      <c r="M243" s="625"/>
    </row>
    <row r="244" spans="1:13" ht="12.75">
      <c r="A244" s="1"/>
      <c r="B244" s="1"/>
      <c r="C244" s="1"/>
      <c r="D244" s="1"/>
      <c r="E244" s="1"/>
      <c r="F244" s="1"/>
      <c r="G244" s="1"/>
      <c r="H244" s="625"/>
      <c r="I244" s="625"/>
      <c r="J244" s="625"/>
      <c r="K244" s="625"/>
      <c r="L244" s="645"/>
      <c r="M244" s="625"/>
    </row>
    <row r="245" spans="1:13" ht="12.75">
      <c r="A245" s="1"/>
      <c r="B245" s="1"/>
      <c r="C245" s="1"/>
      <c r="D245" s="1"/>
      <c r="E245" s="1"/>
      <c r="F245" s="1"/>
      <c r="G245" s="1"/>
      <c r="H245" s="625"/>
      <c r="I245" s="625"/>
      <c r="J245" s="625"/>
      <c r="K245" s="625"/>
      <c r="L245" s="645"/>
      <c r="M245" s="625"/>
    </row>
    <row r="246" spans="1:13" ht="12.75">
      <c r="A246" s="1"/>
      <c r="B246" s="1"/>
      <c r="C246" s="1"/>
      <c r="D246" s="1"/>
      <c r="E246" s="1"/>
      <c r="F246" s="1"/>
      <c r="G246" s="1"/>
      <c r="H246" s="625"/>
      <c r="I246" s="625"/>
      <c r="J246" s="625"/>
      <c r="K246" s="625"/>
      <c r="L246" s="645"/>
      <c r="M246" s="625"/>
    </row>
    <row r="247" spans="1:13" ht="12.75">
      <c r="A247" s="1"/>
      <c r="B247" s="1"/>
      <c r="C247" s="1"/>
      <c r="D247" s="1"/>
      <c r="E247" s="1"/>
      <c r="F247" s="1"/>
      <c r="G247" s="1"/>
      <c r="H247" s="625"/>
      <c r="I247" s="625"/>
      <c r="J247" s="625"/>
      <c r="K247" s="625"/>
      <c r="L247" s="645"/>
      <c r="M247" s="625"/>
    </row>
    <row r="248" spans="1:13" ht="12.75">
      <c r="A248" s="1"/>
      <c r="B248" s="1"/>
      <c r="C248" s="1"/>
      <c r="D248" s="1"/>
      <c r="E248" s="1"/>
      <c r="F248" s="1"/>
      <c r="G248" s="1"/>
      <c r="H248" s="625"/>
      <c r="I248" s="625"/>
      <c r="J248" s="625"/>
      <c r="K248" s="625"/>
      <c r="L248" s="645"/>
      <c r="M248" s="625"/>
    </row>
    <row r="249" spans="1:13" ht="12.75">
      <c r="A249" s="1"/>
      <c r="B249" s="1"/>
      <c r="C249" s="1"/>
      <c r="D249" s="1"/>
      <c r="E249" s="1"/>
      <c r="F249" s="1"/>
      <c r="G249" s="1"/>
      <c r="H249" s="625"/>
      <c r="I249" s="625"/>
      <c r="J249" s="625"/>
      <c r="K249" s="625"/>
      <c r="L249" s="645"/>
      <c r="M249" s="625"/>
    </row>
    <row r="250" spans="1:13" ht="12.75">
      <c r="A250" s="1"/>
      <c r="B250" s="1"/>
      <c r="C250" s="1"/>
      <c r="D250" s="1"/>
      <c r="E250" s="1"/>
      <c r="F250" s="1"/>
      <c r="G250" s="1"/>
      <c r="H250" s="625"/>
      <c r="I250" s="625"/>
      <c r="J250" s="625"/>
      <c r="K250" s="625"/>
      <c r="L250" s="645"/>
      <c r="M250" s="625"/>
    </row>
    <row r="251" spans="1:13" ht="12.75">
      <c r="A251" s="1"/>
      <c r="B251" s="1"/>
      <c r="C251" s="1"/>
      <c r="D251" s="1"/>
      <c r="E251" s="1"/>
      <c r="F251" s="1"/>
      <c r="G251" s="1"/>
      <c r="H251" s="625"/>
      <c r="I251" s="625"/>
      <c r="J251" s="625"/>
      <c r="K251" s="625"/>
      <c r="L251" s="645"/>
      <c r="M251" s="625"/>
    </row>
    <row r="252" spans="1:13" ht="12.75">
      <c r="A252" s="1"/>
      <c r="B252" s="1"/>
      <c r="C252" s="1"/>
      <c r="D252" s="1"/>
      <c r="E252" s="1"/>
      <c r="F252" s="1"/>
      <c r="G252" s="1"/>
      <c r="H252" s="625"/>
      <c r="I252" s="625"/>
      <c r="J252" s="625"/>
      <c r="K252" s="625"/>
      <c r="L252" s="645"/>
      <c r="M252" s="625"/>
    </row>
    <row r="253" spans="1:13" ht="12.75">
      <c r="A253" s="1"/>
      <c r="B253" s="1"/>
      <c r="C253" s="1"/>
      <c r="D253" s="1"/>
      <c r="E253" s="1"/>
      <c r="F253" s="1"/>
      <c r="G253" s="1"/>
      <c r="H253" s="625"/>
      <c r="I253" s="625"/>
      <c r="J253" s="625"/>
      <c r="K253" s="625"/>
      <c r="L253" s="645"/>
      <c r="M253" s="625"/>
    </row>
    <row r="254" spans="1:13" ht="12.75">
      <c r="A254" s="1"/>
      <c r="B254" s="1"/>
      <c r="C254" s="1"/>
      <c r="D254" s="1"/>
      <c r="E254" s="1"/>
      <c r="F254" s="1"/>
      <c r="G254" s="1"/>
      <c r="H254" s="625"/>
      <c r="I254" s="625"/>
      <c r="J254" s="625"/>
      <c r="K254" s="625"/>
      <c r="L254" s="645"/>
      <c r="M254" s="625"/>
    </row>
    <row r="255" spans="1:13" ht="12.75">
      <c r="A255" s="1"/>
      <c r="B255" s="1"/>
      <c r="C255" s="1"/>
      <c r="D255" s="1"/>
      <c r="E255" s="1"/>
      <c r="F255" s="1"/>
      <c r="G255" s="1"/>
      <c r="H255" s="625"/>
      <c r="I255" s="625"/>
      <c r="J255" s="625"/>
      <c r="K255" s="625"/>
      <c r="L255" s="645"/>
      <c r="M255" s="625"/>
    </row>
    <row r="256" spans="1:13" ht="12.75">
      <c r="A256" s="1"/>
      <c r="B256" s="1"/>
      <c r="C256" s="1"/>
      <c r="D256" s="1"/>
      <c r="E256" s="1"/>
      <c r="F256" s="1"/>
      <c r="G256" s="1"/>
      <c r="H256" s="625"/>
      <c r="I256" s="625"/>
      <c r="J256" s="625"/>
      <c r="K256" s="625"/>
      <c r="L256" s="645"/>
      <c r="M256" s="625"/>
    </row>
    <row r="257" spans="1:13" ht="12.75">
      <c r="A257" s="1"/>
      <c r="B257" s="1"/>
      <c r="C257" s="1"/>
      <c r="D257" s="1"/>
      <c r="E257" s="1"/>
      <c r="F257" s="1"/>
      <c r="G257" s="1"/>
      <c r="H257" s="625"/>
      <c r="I257" s="625"/>
      <c r="J257" s="625"/>
      <c r="K257" s="625"/>
      <c r="L257" s="645"/>
      <c r="M257" s="625"/>
    </row>
    <row r="258" spans="1:13" ht="12.75">
      <c r="A258" s="1"/>
      <c r="B258" s="1"/>
      <c r="C258" s="1"/>
      <c r="D258" s="1"/>
      <c r="E258" s="1"/>
      <c r="F258" s="1"/>
      <c r="G258" s="1"/>
      <c r="H258" s="625"/>
      <c r="I258" s="625"/>
      <c r="J258" s="625"/>
      <c r="K258" s="625"/>
      <c r="L258" s="645"/>
      <c r="M258" s="625"/>
    </row>
    <row r="259" spans="1:13" ht="12.75">
      <c r="A259" s="1"/>
      <c r="B259" s="1"/>
      <c r="C259" s="1"/>
      <c r="D259" s="1"/>
      <c r="E259" s="1"/>
      <c r="F259" s="1"/>
      <c r="G259" s="1"/>
      <c r="H259" s="625"/>
      <c r="I259" s="625"/>
      <c r="J259" s="625"/>
      <c r="K259" s="625"/>
      <c r="L259" s="645"/>
      <c r="M259" s="625"/>
    </row>
    <row r="260" spans="1:13" ht="12.75">
      <c r="A260" s="1"/>
      <c r="B260" s="1"/>
      <c r="C260" s="1"/>
      <c r="D260" s="1"/>
      <c r="E260" s="1"/>
      <c r="F260" s="1"/>
      <c r="G260" s="1"/>
      <c r="H260" s="625"/>
      <c r="I260" s="625"/>
      <c r="J260" s="625"/>
      <c r="K260" s="625"/>
      <c r="L260" s="645"/>
      <c r="M260" s="625"/>
    </row>
    <row r="261" spans="1:13" ht="12.75">
      <c r="A261" s="1"/>
      <c r="B261" s="1"/>
      <c r="C261" s="1"/>
      <c r="D261" s="1"/>
      <c r="E261" s="1"/>
      <c r="F261" s="1"/>
      <c r="G261" s="1"/>
      <c r="H261" s="625"/>
      <c r="I261" s="625"/>
      <c r="J261" s="625"/>
      <c r="K261" s="625"/>
      <c r="L261" s="645"/>
      <c r="M261" s="625"/>
    </row>
    <row r="262" spans="1:13" ht="12.75">
      <c r="A262" s="1"/>
      <c r="B262" s="1"/>
      <c r="C262" s="1"/>
      <c r="D262" s="1"/>
      <c r="E262" s="1"/>
      <c r="F262" s="1"/>
      <c r="G262" s="1"/>
      <c r="H262" s="625"/>
      <c r="I262" s="625"/>
      <c r="J262" s="625"/>
      <c r="K262" s="625"/>
      <c r="L262" s="645"/>
      <c r="M262" s="625"/>
    </row>
    <row r="263" spans="1:13" ht="12.75">
      <c r="A263" s="1"/>
      <c r="B263" s="1"/>
      <c r="C263" s="1"/>
      <c r="D263" s="1"/>
      <c r="E263" s="1"/>
      <c r="F263" s="1"/>
      <c r="G263" s="1"/>
      <c r="H263" s="625"/>
      <c r="I263" s="625"/>
      <c r="J263" s="625"/>
      <c r="K263" s="625"/>
      <c r="L263" s="645"/>
      <c r="M263" s="625"/>
    </row>
    <row r="264" spans="1:13" ht="12.75">
      <c r="A264" s="1"/>
      <c r="B264" s="1"/>
      <c r="C264" s="1"/>
      <c r="D264" s="1"/>
      <c r="E264" s="1"/>
      <c r="F264" s="1"/>
      <c r="G264" s="1"/>
      <c r="H264" s="625"/>
      <c r="I264" s="625"/>
      <c r="J264" s="625"/>
      <c r="K264" s="625"/>
      <c r="L264" s="645"/>
      <c r="M264" s="625"/>
    </row>
    <row r="265" spans="1:13" ht="12.75">
      <c r="A265" s="1"/>
      <c r="B265" s="1"/>
      <c r="C265" s="1"/>
      <c r="D265" s="1"/>
      <c r="E265" s="1"/>
      <c r="F265" s="1"/>
      <c r="G265" s="1"/>
      <c r="H265" s="625"/>
      <c r="I265" s="625"/>
      <c r="J265" s="625"/>
      <c r="K265" s="625"/>
      <c r="L265" s="645"/>
      <c r="M265" s="625"/>
    </row>
    <row r="266" spans="1:13" ht="12.75">
      <c r="A266" s="1"/>
      <c r="B266" s="1"/>
      <c r="C266" s="1"/>
      <c r="D266" s="1"/>
      <c r="E266" s="1"/>
      <c r="F266" s="1"/>
      <c r="G266" s="1"/>
      <c r="H266" s="625"/>
      <c r="I266" s="625"/>
      <c r="J266" s="625"/>
      <c r="K266" s="625"/>
      <c r="L266" s="645"/>
      <c r="M266" s="625"/>
    </row>
    <row r="267" spans="1:13" ht="12.75">
      <c r="A267" s="1"/>
      <c r="B267" s="1"/>
      <c r="C267" s="1"/>
      <c r="D267" s="1"/>
      <c r="E267" s="1"/>
      <c r="F267" s="1"/>
      <c r="G267" s="1"/>
      <c r="H267" s="625"/>
      <c r="I267" s="625"/>
      <c r="J267" s="625"/>
      <c r="K267" s="625"/>
      <c r="L267" s="645"/>
      <c r="M267" s="625"/>
    </row>
    <row r="268" spans="1:13" ht="12.75">
      <c r="A268" s="1"/>
      <c r="B268" s="1"/>
      <c r="C268" s="1"/>
      <c r="D268" s="1"/>
      <c r="E268" s="1"/>
      <c r="F268" s="1"/>
      <c r="G268" s="1"/>
      <c r="H268" s="625"/>
      <c r="I268" s="625"/>
      <c r="J268" s="625"/>
      <c r="K268" s="625"/>
      <c r="L268" s="645"/>
      <c r="M268" s="625"/>
    </row>
    <row r="269" spans="1:13" ht="12.75">
      <c r="A269" s="1"/>
      <c r="B269" s="1"/>
      <c r="C269" s="1"/>
      <c r="D269" s="1"/>
      <c r="E269" s="1"/>
      <c r="F269" s="1"/>
      <c r="G269" s="1"/>
      <c r="H269" s="625"/>
      <c r="I269" s="625"/>
      <c r="J269" s="625"/>
      <c r="K269" s="625"/>
      <c r="L269" s="645"/>
      <c r="M269" s="625"/>
    </row>
    <row r="270" spans="1:13" ht="12.75">
      <c r="A270" s="1"/>
      <c r="B270" s="1"/>
      <c r="C270" s="1"/>
      <c r="D270" s="1"/>
      <c r="E270" s="1"/>
      <c r="F270" s="1"/>
      <c r="G270" s="1"/>
      <c r="H270" s="625"/>
      <c r="I270" s="625"/>
      <c r="J270" s="625"/>
      <c r="K270" s="625"/>
      <c r="L270" s="645"/>
      <c r="M270" s="625"/>
    </row>
    <row r="271" spans="1:13" ht="12.75">
      <c r="A271" s="1"/>
      <c r="B271" s="1"/>
      <c r="C271" s="1"/>
      <c r="D271" s="1"/>
      <c r="E271" s="1"/>
      <c r="F271" s="1"/>
      <c r="G271" s="1"/>
      <c r="H271" s="625"/>
      <c r="I271" s="625"/>
      <c r="J271" s="625"/>
      <c r="K271" s="625"/>
      <c r="L271" s="645"/>
      <c r="M271" s="625"/>
    </row>
    <row r="272" spans="1:13" ht="12.75">
      <c r="A272" s="1"/>
      <c r="B272" s="1"/>
      <c r="C272" s="1"/>
      <c r="D272" s="1"/>
      <c r="E272" s="1"/>
      <c r="F272" s="1"/>
      <c r="G272" s="1"/>
      <c r="H272" s="625"/>
      <c r="I272" s="625"/>
      <c r="J272" s="625"/>
      <c r="K272" s="625"/>
      <c r="L272" s="645"/>
      <c r="M272" s="625"/>
    </row>
    <row r="273" spans="1:13" ht="12.75">
      <c r="A273" s="1"/>
      <c r="B273" s="1"/>
      <c r="C273" s="1"/>
      <c r="D273" s="1"/>
      <c r="E273" s="1"/>
      <c r="F273" s="1"/>
      <c r="G273" s="1"/>
      <c r="H273" s="625"/>
      <c r="I273" s="625"/>
      <c r="J273" s="625"/>
      <c r="K273" s="625"/>
      <c r="L273" s="645"/>
      <c r="M273" s="625"/>
    </row>
    <row r="274" spans="1:13" ht="12.75">
      <c r="A274" s="1"/>
      <c r="B274" s="1"/>
      <c r="C274" s="1"/>
      <c r="D274" s="1"/>
      <c r="E274" s="1"/>
      <c r="F274" s="1"/>
      <c r="G274" s="1"/>
      <c r="H274" s="625"/>
      <c r="I274" s="625"/>
      <c r="J274" s="625"/>
      <c r="K274" s="625"/>
      <c r="L274" s="645"/>
      <c r="M274" s="625"/>
    </row>
    <row r="275" spans="1:13" ht="12.75">
      <c r="A275" s="1"/>
      <c r="B275" s="1"/>
      <c r="C275" s="1"/>
      <c r="D275" s="1"/>
      <c r="E275" s="1"/>
      <c r="F275" s="1"/>
      <c r="G275" s="1"/>
      <c r="H275" s="625"/>
      <c r="I275" s="625"/>
      <c r="J275" s="625"/>
      <c r="K275" s="625"/>
      <c r="L275" s="645"/>
      <c r="M275" s="625"/>
    </row>
    <row r="276" spans="1:13" ht="12.75">
      <c r="A276" s="1"/>
      <c r="B276" s="1"/>
      <c r="C276" s="1"/>
      <c r="D276" s="1"/>
      <c r="E276" s="1"/>
      <c r="F276" s="1"/>
      <c r="G276" s="1"/>
      <c r="H276" s="625"/>
      <c r="I276" s="625"/>
      <c r="J276" s="625"/>
      <c r="K276" s="625"/>
      <c r="L276" s="645"/>
      <c r="M276" s="625"/>
    </row>
    <row r="277" spans="1:13" ht="12.75">
      <c r="A277" s="1"/>
      <c r="B277" s="1"/>
      <c r="C277" s="1"/>
      <c r="D277" s="1"/>
      <c r="E277" s="1"/>
      <c r="F277" s="1"/>
      <c r="G277" s="1"/>
      <c r="H277" s="625"/>
      <c r="I277" s="625"/>
      <c r="J277" s="625"/>
      <c r="K277" s="625"/>
      <c r="L277" s="645"/>
      <c r="M277" s="625"/>
    </row>
    <row r="278" spans="1:13" ht="12.75">
      <c r="A278" s="1"/>
      <c r="B278" s="1"/>
      <c r="C278" s="1"/>
      <c r="D278" s="1"/>
      <c r="E278" s="1"/>
      <c r="F278" s="1"/>
      <c r="G278" s="1"/>
      <c r="H278" s="625"/>
      <c r="I278" s="625"/>
      <c r="J278" s="625"/>
      <c r="K278" s="625"/>
      <c r="L278" s="645"/>
      <c r="M278" s="625"/>
    </row>
    <row r="279" spans="1:13" ht="12.75">
      <c r="A279" s="1"/>
      <c r="B279" s="1"/>
      <c r="C279" s="1"/>
      <c r="D279" s="1"/>
      <c r="E279" s="1"/>
      <c r="F279" s="1"/>
      <c r="G279" s="1"/>
      <c r="H279" s="625"/>
      <c r="I279" s="625"/>
      <c r="J279" s="625"/>
      <c r="K279" s="625"/>
      <c r="L279" s="645"/>
      <c r="M279" s="625"/>
    </row>
    <row r="280" spans="1:13" ht="12.75">
      <c r="A280" s="1"/>
      <c r="B280" s="1"/>
      <c r="C280" s="1"/>
      <c r="D280" s="1"/>
      <c r="E280" s="1"/>
      <c r="F280" s="1"/>
      <c r="G280" s="1"/>
      <c r="H280" s="625"/>
      <c r="I280" s="625"/>
      <c r="J280" s="625"/>
      <c r="K280" s="625"/>
      <c r="L280" s="645"/>
      <c r="M280" s="625"/>
    </row>
    <row r="281" spans="1:13" ht="12.75">
      <c r="A281" s="1"/>
      <c r="B281" s="1"/>
      <c r="C281" s="1"/>
      <c r="D281" s="1"/>
      <c r="E281" s="1"/>
      <c r="F281" s="1"/>
      <c r="G281" s="1"/>
      <c r="H281" s="625"/>
      <c r="I281" s="625"/>
      <c r="J281" s="625"/>
      <c r="K281" s="625"/>
      <c r="L281" s="645"/>
      <c r="M281" s="625"/>
    </row>
    <row r="282" spans="1:13" ht="12.75">
      <c r="A282" s="1"/>
      <c r="B282" s="1"/>
      <c r="C282" s="1"/>
      <c r="D282" s="1"/>
      <c r="E282" s="1"/>
      <c r="F282" s="1"/>
      <c r="G282" s="1"/>
      <c r="H282" s="625"/>
      <c r="I282" s="625"/>
      <c r="J282" s="625"/>
      <c r="K282" s="625"/>
      <c r="L282" s="645"/>
      <c r="M282" s="625"/>
    </row>
    <row r="283" spans="1:13" ht="12.75">
      <c r="A283" s="1"/>
      <c r="B283" s="1"/>
      <c r="C283" s="1"/>
      <c r="D283" s="1"/>
      <c r="E283" s="1"/>
      <c r="F283" s="1"/>
      <c r="G283" s="1"/>
      <c r="H283" s="625"/>
      <c r="I283" s="625"/>
      <c r="J283" s="625"/>
      <c r="K283" s="625"/>
      <c r="L283" s="645"/>
      <c r="M283" s="625"/>
    </row>
    <row r="284" spans="1:13" ht="12.75">
      <c r="A284" s="1"/>
      <c r="B284" s="1"/>
      <c r="C284" s="1"/>
      <c r="D284" s="1"/>
      <c r="E284" s="1"/>
      <c r="F284" s="1"/>
      <c r="G284" s="1"/>
      <c r="H284" s="625"/>
      <c r="I284" s="625"/>
      <c r="J284" s="625"/>
      <c r="K284" s="625"/>
      <c r="L284" s="645"/>
      <c r="M284" s="625"/>
    </row>
    <row r="285" spans="1:13" ht="12.75">
      <c r="A285" s="1"/>
      <c r="B285" s="1"/>
      <c r="C285" s="1"/>
      <c r="D285" s="1"/>
      <c r="E285" s="1"/>
      <c r="F285" s="1"/>
      <c r="G285" s="1"/>
      <c r="H285" s="625"/>
      <c r="I285" s="625"/>
      <c r="J285" s="625"/>
      <c r="K285" s="625"/>
      <c r="L285" s="645"/>
      <c r="M285" s="625"/>
    </row>
    <row r="286" spans="1:13" ht="12.75">
      <c r="A286" s="1"/>
      <c r="B286" s="1"/>
      <c r="C286" s="1"/>
      <c r="D286" s="1"/>
      <c r="E286" s="1"/>
      <c r="F286" s="1"/>
      <c r="G286" s="1"/>
      <c r="H286" s="625"/>
      <c r="I286" s="625"/>
      <c r="J286" s="625"/>
      <c r="K286" s="625"/>
      <c r="L286" s="645"/>
      <c r="M286" s="625"/>
    </row>
    <row r="287" spans="1:13" ht="12.75">
      <c r="A287" s="1"/>
      <c r="B287" s="1"/>
      <c r="C287" s="1"/>
      <c r="D287" s="1"/>
      <c r="E287" s="1"/>
      <c r="F287" s="1"/>
      <c r="G287" s="1"/>
      <c r="H287" s="625"/>
      <c r="I287" s="625"/>
      <c r="J287" s="625"/>
      <c r="K287" s="625"/>
      <c r="L287" s="645"/>
      <c r="M287" s="625"/>
    </row>
    <row r="288" spans="1:13" ht="12.75">
      <c r="A288" s="1"/>
      <c r="B288" s="1"/>
      <c r="C288" s="1"/>
      <c r="D288" s="1"/>
      <c r="E288" s="1"/>
      <c r="F288" s="1"/>
      <c r="G288" s="1"/>
      <c r="H288" s="625"/>
      <c r="I288" s="625"/>
      <c r="J288" s="625"/>
      <c r="K288" s="625"/>
      <c r="L288" s="645"/>
      <c r="M288" s="625"/>
    </row>
    <row r="289" spans="1:13" ht="12.75">
      <c r="A289" s="1"/>
      <c r="B289" s="1"/>
      <c r="C289" s="1"/>
      <c r="D289" s="1"/>
      <c r="E289" s="1"/>
      <c r="F289" s="1"/>
      <c r="G289" s="1"/>
      <c r="H289" s="625"/>
      <c r="I289" s="625"/>
      <c r="J289" s="625"/>
      <c r="K289" s="625"/>
      <c r="L289" s="645"/>
      <c r="M289" s="625"/>
    </row>
    <row r="290" spans="1:13" ht="12.75">
      <c r="A290" s="1"/>
      <c r="B290" s="1"/>
      <c r="C290" s="1"/>
      <c r="D290" s="1"/>
      <c r="E290" s="1"/>
      <c r="F290" s="1"/>
      <c r="G290" s="1"/>
      <c r="H290" s="625"/>
      <c r="I290" s="625"/>
      <c r="J290" s="625"/>
      <c r="K290" s="625"/>
      <c r="L290" s="645"/>
      <c r="M290" s="625"/>
    </row>
    <row r="291" spans="1:13" ht="12.75">
      <c r="A291" s="1"/>
      <c r="B291" s="1"/>
      <c r="C291" s="1"/>
      <c r="D291" s="1"/>
      <c r="E291" s="1"/>
      <c r="F291" s="1"/>
      <c r="G291" s="1"/>
      <c r="H291" s="625"/>
      <c r="I291" s="625"/>
      <c r="J291" s="625"/>
      <c r="K291" s="625"/>
      <c r="L291" s="645"/>
      <c r="M291" s="625"/>
    </row>
    <row r="292" spans="1:13" ht="12.75">
      <c r="A292" s="1"/>
      <c r="B292" s="1"/>
      <c r="C292" s="1"/>
      <c r="D292" s="1"/>
      <c r="E292" s="1"/>
      <c r="F292" s="1"/>
      <c r="G292" s="1"/>
      <c r="H292" s="625"/>
      <c r="I292" s="625"/>
      <c r="J292" s="625"/>
      <c r="K292" s="625"/>
      <c r="L292" s="645"/>
      <c r="M292" s="625"/>
    </row>
    <row r="293" spans="1:13" ht="12.75">
      <c r="A293" s="1"/>
      <c r="B293" s="1"/>
      <c r="C293" s="1"/>
      <c r="D293" s="1"/>
      <c r="E293" s="1"/>
      <c r="F293" s="1"/>
      <c r="G293" s="1"/>
      <c r="H293" s="625"/>
      <c r="I293" s="625"/>
      <c r="J293" s="625"/>
      <c r="K293" s="625"/>
      <c r="L293" s="645"/>
      <c r="M293" s="625"/>
    </row>
    <row r="294" spans="1:13" ht="12.75">
      <c r="A294" s="1"/>
      <c r="B294" s="1"/>
      <c r="C294" s="1"/>
      <c r="D294" s="1"/>
      <c r="E294" s="1"/>
      <c r="F294" s="1"/>
      <c r="G294" s="1"/>
      <c r="H294" s="625"/>
      <c r="I294" s="625"/>
      <c r="J294" s="625"/>
      <c r="K294" s="625"/>
      <c r="L294" s="645"/>
      <c r="M294" s="625"/>
    </row>
    <row r="295" spans="1:13" ht="12.75">
      <c r="A295" s="1"/>
      <c r="B295" s="1"/>
      <c r="C295" s="1"/>
      <c r="D295" s="1"/>
      <c r="E295" s="1"/>
      <c r="F295" s="1"/>
      <c r="G295" s="1"/>
      <c r="H295" s="625"/>
      <c r="I295" s="625"/>
      <c r="J295" s="625"/>
      <c r="K295" s="625"/>
      <c r="L295" s="645"/>
      <c r="M295" s="625"/>
    </row>
    <row r="296" spans="1:13" ht="12.75">
      <c r="A296" s="1"/>
      <c r="B296" s="1"/>
      <c r="C296" s="1"/>
      <c r="D296" s="1"/>
      <c r="E296" s="1"/>
      <c r="F296" s="1"/>
      <c r="G296" s="1"/>
      <c r="H296" s="625"/>
      <c r="I296" s="625"/>
      <c r="J296" s="625"/>
      <c r="K296" s="625"/>
      <c r="L296" s="645"/>
      <c r="M296" s="625"/>
    </row>
    <row r="297" spans="1:13" ht="12.75">
      <c r="A297" s="1"/>
      <c r="B297" s="1"/>
      <c r="C297" s="1"/>
      <c r="D297" s="1"/>
      <c r="E297" s="1"/>
      <c r="F297" s="1"/>
      <c r="G297" s="1"/>
      <c r="H297" s="625"/>
      <c r="I297" s="625"/>
      <c r="J297" s="625"/>
      <c r="K297" s="625"/>
      <c r="L297" s="645"/>
      <c r="M297" s="625"/>
    </row>
    <row r="298" spans="1:13" ht="12.75">
      <c r="A298" s="1"/>
      <c r="B298" s="1"/>
      <c r="C298" s="1"/>
      <c r="D298" s="1"/>
      <c r="E298" s="1"/>
      <c r="F298" s="1"/>
      <c r="G298" s="1"/>
      <c r="H298" s="625"/>
      <c r="I298" s="625"/>
      <c r="J298" s="625"/>
      <c r="K298" s="625"/>
      <c r="L298" s="645"/>
      <c r="M298" s="625"/>
    </row>
    <row r="299" spans="1:13" ht="12.75">
      <c r="A299" s="1"/>
      <c r="B299" s="1"/>
      <c r="C299" s="1"/>
      <c r="D299" s="1"/>
      <c r="E299" s="1"/>
      <c r="F299" s="1"/>
      <c r="G299" s="1"/>
      <c r="H299" s="625"/>
      <c r="I299" s="625"/>
      <c r="J299" s="625"/>
      <c r="K299" s="625"/>
      <c r="L299" s="645"/>
      <c r="M299" s="625"/>
    </row>
    <row r="300" spans="1:13" ht="12.75">
      <c r="A300" s="1"/>
      <c r="B300" s="1"/>
      <c r="C300" s="1"/>
      <c r="D300" s="1"/>
      <c r="E300" s="1"/>
      <c r="F300" s="1"/>
      <c r="G300" s="1"/>
      <c r="H300" s="625"/>
      <c r="I300" s="625"/>
      <c r="J300" s="625"/>
      <c r="K300" s="625"/>
      <c r="L300" s="645"/>
      <c r="M300" s="625"/>
    </row>
    <row r="301" spans="1:13" ht="12.75">
      <c r="A301" s="1"/>
      <c r="B301" s="1"/>
      <c r="C301" s="1"/>
      <c r="D301" s="1"/>
      <c r="E301" s="1"/>
      <c r="F301" s="1"/>
      <c r="G301" s="1"/>
      <c r="H301" s="625"/>
      <c r="I301" s="625"/>
      <c r="J301" s="625"/>
      <c r="K301" s="625"/>
      <c r="L301" s="645"/>
      <c r="M301" s="625"/>
    </row>
    <row r="302" spans="1:13" ht="12.75">
      <c r="A302" s="1"/>
      <c r="B302" s="1"/>
      <c r="C302" s="1"/>
      <c r="D302" s="1"/>
      <c r="E302" s="1"/>
      <c r="F302" s="1"/>
      <c r="G302" s="1"/>
      <c r="H302" s="625"/>
      <c r="I302" s="625"/>
      <c r="J302" s="625"/>
      <c r="K302" s="625"/>
      <c r="L302" s="645"/>
      <c r="M302" s="625"/>
    </row>
    <row r="303" spans="1:13" ht="12.75">
      <c r="A303" s="1"/>
      <c r="B303" s="1"/>
      <c r="C303" s="1"/>
      <c r="D303" s="1"/>
      <c r="E303" s="1"/>
      <c r="F303" s="1"/>
      <c r="G303" s="1"/>
      <c r="H303" s="625"/>
      <c r="I303" s="625"/>
      <c r="J303" s="625"/>
      <c r="K303" s="625"/>
      <c r="L303" s="645"/>
      <c r="M303" s="625"/>
    </row>
    <row r="304" spans="1:13" ht="12.75">
      <c r="A304" s="1"/>
      <c r="B304" s="1"/>
      <c r="C304" s="1"/>
      <c r="D304" s="1"/>
      <c r="E304" s="1"/>
      <c r="F304" s="1"/>
      <c r="G304" s="1"/>
      <c r="H304" s="625"/>
      <c r="I304" s="625"/>
      <c r="J304" s="625"/>
      <c r="K304" s="625"/>
      <c r="L304" s="645"/>
      <c r="M304" s="625"/>
    </row>
    <row r="305" spans="1:13" ht="12.75">
      <c r="A305" s="1"/>
      <c r="B305" s="1"/>
      <c r="C305" s="1"/>
      <c r="D305" s="1"/>
      <c r="E305" s="1"/>
      <c r="F305" s="1"/>
      <c r="G305" s="1"/>
      <c r="H305" s="625"/>
      <c r="I305" s="625"/>
      <c r="J305" s="625"/>
      <c r="K305" s="625"/>
      <c r="L305" s="645"/>
      <c r="M305" s="625"/>
    </row>
    <row r="306" spans="1:13" ht="12.75">
      <c r="A306" s="1"/>
      <c r="B306" s="1"/>
      <c r="C306" s="1"/>
      <c r="D306" s="1"/>
      <c r="E306" s="1"/>
      <c r="F306" s="1"/>
      <c r="G306" s="1"/>
      <c r="H306" s="625"/>
      <c r="I306" s="625"/>
      <c r="J306" s="625"/>
      <c r="K306" s="625"/>
      <c r="L306" s="645"/>
      <c r="M306" s="625"/>
    </row>
    <row r="307" spans="1:13" ht="12.75">
      <c r="A307" s="1"/>
      <c r="B307" s="1"/>
      <c r="C307" s="1"/>
      <c r="D307" s="1"/>
      <c r="E307" s="1"/>
      <c r="F307" s="1"/>
      <c r="G307" s="1"/>
      <c r="H307" s="625"/>
      <c r="I307" s="625"/>
      <c r="J307" s="625"/>
      <c r="K307" s="625"/>
      <c r="L307" s="645"/>
      <c r="M307" s="625"/>
    </row>
    <row r="308" spans="1:13" ht="12.75">
      <c r="A308" s="1"/>
      <c r="B308" s="1"/>
      <c r="C308" s="1"/>
      <c r="D308" s="1"/>
      <c r="E308" s="1"/>
      <c r="F308" s="1"/>
      <c r="G308" s="1"/>
      <c r="H308" s="625"/>
      <c r="I308" s="625"/>
      <c r="J308" s="625"/>
      <c r="K308" s="625"/>
      <c r="L308" s="645"/>
      <c r="M308" s="625"/>
    </row>
    <row r="309" spans="1:13" ht="12.75">
      <c r="A309" s="1"/>
      <c r="B309" s="1"/>
      <c r="C309" s="1"/>
      <c r="D309" s="1"/>
      <c r="E309" s="1"/>
      <c r="F309" s="1"/>
      <c r="G309" s="1"/>
      <c r="H309" s="625"/>
      <c r="I309" s="625"/>
      <c r="J309" s="625"/>
      <c r="K309" s="625"/>
      <c r="L309" s="645"/>
      <c r="M309" s="625"/>
    </row>
    <row r="310" spans="1:13" ht="12.75">
      <c r="A310" s="1"/>
      <c r="B310" s="1"/>
      <c r="C310" s="1"/>
      <c r="D310" s="1"/>
      <c r="E310" s="1"/>
      <c r="F310" s="1"/>
      <c r="G310" s="1"/>
      <c r="H310" s="625"/>
      <c r="I310" s="625"/>
      <c r="J310" s="625"/>
      <c r="K310" s="625"/>
      <c r="L310" s="645"/>
      <c r="M310" s="625"/>
    </row>
    <row r="311" spans="1:13" ht="12.75">
      <c r="A311" s="1"/>
      <c r="B311" s="1"/>
      <c r="C311" s="1"/>
      <c r="D311" s="1"/>
      <c r="E311" s="1"/>
      <c r="F311" s="1"/>
      <c r="G311" s="1"/>
      <c r="H311" s="625"/>
      <c r="I311" s="625"/>
      <c r="J311" s="625"/>
      <c r="K311" s="625"/>
      <c r="L311" s="645"/>
      <c r="M311" s="625"/>
    </row>
    <row r="312" spans="1:13" ht="12.75">
      <c r="A312" s="1"/>
      <c r="B312" s="1"/>
      <c r="C312" s="1"/>
      <c r="D312" s="1"/>
      <c r="E312" s="1"/>
      <c r="F312" s="1"/>
      <c r="G312" s="1"/>
      <c r="H312" s="625"/>
      <c r="I312" s="625"/>
      <c r="J312" s="625"/>
      <c r="K312" s="625"/>
      <c r="L312" s="645"/>
      <c r="M312" s="625"/>
    </row>
    <row r="313" spans="1:13" ht="12.75">
      <c r="A313" s="1"/>
      <c r="B313" s="1"/>
      <c r="C313" s="1"/>
      <c r="D313" s="1"/>
      <c r="E313" s="1"/>
      <c r="F313" s="1"/>
      <c r="G313" s="1"/>
      <c r="H313" s="625"/>
      <c r="I313" s="625"/>
      <c r="J313" s="625"/>
      <c r="K313" s="625"/>
      <c r="L313" s="645"/>
      <c r="M313" s="625"/>
    </row>
    <row r="314" spans="1:13" ht="12.75">
      <c r="A314" s="1"/>
      <c r="B314" s="1"/>
      <c r="C314" s="1"/>
      <c r="D314" s="1"/>
      <c r="E314" s="1"/>
      <c r="F314" s="1"/>
      <c r="G314" s="1"/>
      <c r="H314" s="625"/>
      <c r="I314" s="625"/>
      <c r="J314" s="625"/>
      <c r="K314" s="625"/>
      <c r="L314" s="645"/>
      <c r="M314" s="625"/>
    </row>
    <row r="315" spans="1:13" ht="12.75">
      <c r="A315" s="1"/>
      <c r="B315" s="1"/>
      <c r="C315" s="1"/>
      <c r="D315" s="1"/>
      <c r="E315" s="1"/>
      <c r="F315" s="1"/>
      <c r="G315" s="1"/>
      <c r="H315" s="625"/>
      <c r="I315" s="625"/>
      <c r="J315" s="625"/>
      <c r="K315" s="625"/>
      <c r="L315" s="645"/>
      <c r="M315" s="625"/>
    </row>
    <row r="316" spans="1:13" ht="12.75">
      <c r="A316" s="1"/>
      <c r="B316" s="1"/>
      <c r="C316" s="1"/>
      <c r="D316" s="1"/>
      <c r="E316" s="1"/>
      <c r="F316" s="1"/>
      <c r="G316" s="1"/>
      <c r="H316" s="625"/>
      <c r="I316" s="625"/>
      <c r="J316" s="625"/>
      <c r="K316" s="625"/>
      <c r="L316" s="645"/>
      <c r="M316" s="625"/>
    </row>
    <row r="317" spans="1:13" ht="12.75">
      <c r="A317" s="1"/>
      <c r="B317" s="1"/>
      <c r="C317" s="1"/>
      <c r="D317" s="1"/>
      <c r="E317" s="1"/>
      <c r="F317" s="1"/>
      <c r="G317" s="1"/>
      <c r="H317" s="625"/>
      <c r="I317" s="625"/>
      <c r="J317" s="625"/>
      <c r="K317" s="625"/>
      <c r="L317" s="645"/>
      <c r="M317" s="625"/>
    </row>
    <row r="318" spans="1:13" ht="12.75">
      <c r="A318" s="1"/>
      <c r="B318" s="1"/>
      <c r="C318" s="1"/>
      <c r="D318" s="1"/>
      <c r="E318" s="1"/>
      <c r="F318" s="1"/>
      <c r="G318" s="1"/>
      <c r="H318" s="625"/>
      <c r="I318" s="625"/>
      <c r="J318" s="625"/>
      <c r="K318" s="625"/>
      <c r="L318" s="645"/>
      <c r="M318" s="625"/>
    </row>
    <row r="319" spans="1:13" ht="12.75">
      <c r="A319" s="1"/>
      <c r="B319" s="1"/>
      <c r="C319" s="1"/>
      <c r="D319" s="1"/>
      <c r="E319" s="1"/>
      <c r="F319" s="1"/>
      <c r="G319" s="1"/>
      <c r="H319" s="625"/>
      <c r="I319" s="625"/>
      <c r="J319" s="625"/>
      <c r="K319" s="625"/>
      <c r="L319" s="645"/>
      <c r="M319" s="625"/>
    </row>
    <row r="320" spans="1:13" ht="12.75">
      <c r="A320" s="1"/>
      <c r="B320" s="1"/>
      <c r="C320" s="1"/>
      <c r="D320" s="1"/>
      <c r="E320" s="1"/>
      <c r="F320" s="1"/>
      <c r="G320" s="1"/>
      <c r="H320" s="625"/>
      <c r="I320" s="625"/>
      <c r="J320" s="625"/>
      <c r="K320" s="625"/>
      <c r="L320" s="645"/>
      <c r="M320" s="625"/>
    </row>
    <row r="321" spans="1:13" ht="12.75">
      <c r="A321" s="1"/>
      <c r="B321" s="1"/>
      <c r="C321" s="1"/>
      <c r="D321" s="1"/>
      <c r="E321" s="1"/>
      <c r="F321" s="1"/>
      <c r="G321" s="1"/>
      <c r="H321" s="625"/>
      <c r="I321" s="625"/>
      <c r="J321" s="625"/>
      <c r="K321" s="625"/>
      <c r="L321" s="645"/>
      <c r="M321" s="625"/>
    </row>
    <row r="322" spans="1:13" ht="12.75">
      <c r="A322" s="1"/>
      <c r="B322" s="1"/>
      <c r="C322" s="1"/>
      <c r="D322" s="1"/>
      <c r="E322" s="1"/>
      <c r="F322" s="1"/>
      <c r="G322" s="1"/>
      <c r="H322" s="625"/>
      <c r="I322" s="625"/>
      <c r="J322" s="625"/>
      <c r="K322" s="625"/>
      <c r="L322" s="645"/>
      <c r="M322" s="625"/>
    </row>
    <row r="323" spans="1:13" ht="12.75">
      <c r="A323" s="1"/>
      <c r="B323" s="1"/>
      <c r="C323" s="1"/>
      <c r="D323" s="1"/>
      <c r="E323" s="1"/>
      <c r="F323" s="1"/>
      <c r="G323" s="1"/>
      <c r="H323" s="625"/>
      <c r="I323" s="625"/>
      <c r="J323" s="625"/>
      <c r="K323" s="625"/>
      <c r="L323" s="645"/>
      <c r="M323" s="625"/>
    </row>
    <row r="324" spans="1:13" ht="12.75">
      <c r="A324" s="1"/>
      <c r="B324" s="1"/>
      <c r="C324" s="1"/>
      <c r="D324" s="1"/>
      <c r="E324" s="1"/>
      <c r="F324" s="1"/>
      <c r="G324" s="1"/>
      <c r="H324" s="625"/>
      <c r="I324" s="625"/>
      <c r="J324" s="625"/>
      <c r="K324" s="625"/>
      <c r="L324" s="645"/>
      <c r="M324" s="625"/>
    </row>
    <row r="325" spans="1:13" ht="12.75">
      <c r="A325" s="1"/>
      <c r="B325" s="1"/>
      <c r="C325" s="1"/>
      <c r="D325" s="1"/>
      <c r="E325" s="1"/>
      <c r="F325" s="1"/>
      <c r="G325" s="1"/>
      <c r="H325" s="625"/>
      <c r="I325" s="625"/>
      <c r="J325" s="625"/>
      <c r="K325" s="625"/>
      <c r="L325" s="645"/>
      <c r="M325" s="625"/>
    </row>
    <row r="326" spans="1:13" ht="12.75">
      <c r="A326" s="1"/>
      <c r="B326" s="1"/>
      <c r="C326" s="1"/>
      <c r="D326" s="1"/>
      <c r="E326" s="1"/>
      <c r="F326" s="1"/>
      <c r="G326" s="1"/>
      <c r="H326" s="625"/>
      <c r="I326" s="625"/>
      <c r="J326" s="625"/>
      <c r="K326" s="625"/>
      <c r="L326" s="645"/>
      <c r="M326" s="625"/>
    </row>
    <row r="327" spans="1:13" ht="12.75">
      <c r="A327" s="1"/>
      <c r="B327" s="1"/>
      <c r="C327" s="1"/>
      <c r="D327" s="1"/>
      <c r="E327" s="1"/>
      <c r="F327" s="1"/>
      <c r="G327" s="1"/>
      <c r="H327" s="625"/>
      <c r="I327" s="625"/>
      <c r="J327" s="625"/>
      <c r="K327" s="625"/>
      <c r="L327" s="645"/>
      <c r="M327" s="625"/>
    </row>
    <row r="328" spans="1:13" ht="12.75">
      <c r="A328" s="1"/>
      <c r="B328" s="1"/>
      <c r="C328" s="1"/>
      <c r="D328" s="1"/>
      <c r="E328" s="1"/>
      <c r="F328" s="1"/>
      <c r="G328" s="1"/>
      <c r="H328" s="625"/>
      <c r="I328" s="625"/>
      <c r="J328" s="625"/>
      <c r="K328" s="625"/>
      <c r="L328" s="645"/>
      <c r="M328" s="625"/>
    </row>
    <row r="329" spans="1:13" ht="12.75">
      <c r="A329" s="1"/>
      <c r="B329" s="1"/>
      <c r="C329" s="1"/>
      <c r="D329" s="1"/>
      <c r="E329" s="1"/>
      <c r="F329" s="1"/>
      <c r="G329" s="1"/>
      <c r="H329" s="625"/>
      <c r="I329" s="625"/>
      <c r="J329" s="625"/>
      <c r="K329" s="625"/>
      <c r="L329" s="645"/>
      <c r="M329" s="625"/>
    </row>
    <row r="330" spans="1:13" ht="12.75">
      <c r="A330" s="1"/>
      <c r="B330" s="1"/>
      <c r="C330" s="1"/>
      <c r="D330" s="1"/>
      <c r="E330" s="1"/>
      <c r="F330" s="1"/>
      <c r="G330" s="1"/>
      <c r="H330" s="625"/>
      <c r="I330" s="625"/>
      <c r="J330" s="625"/>
      <c r="K330" s="625"/>
      <c r="L330" s="645"/>
      <c r="M330" s="625"/>
    </row>
    <row r="331" spans="1:13" ht="12.75">
      <c r="A331" s="1"/>
      <c r="B331" s="1"/>
      <c r="C331" s="1"/>
      <c r="D331" s="1"/>
      <c r="E331" s="1"/>
      <c r="F331" s="1"/>
      <c r="G331" s="1"/>
      <c r="H331" s="625"/>
      <c r="I331" s="625"/>
      <c r="J331" s="625"/>
      <c r="K331" s="625"/>
      <c r="L331" s="645"/>
      <c r="M331" s="625"/>
    </row>
    <row r="332" spans="1:13" ht="12.75">
      <c r="A332" s="1"/>
      <c r="B332" s="1"/>
      <c r="C332" s="1"/>
      <c r="D332" s="1"/>
      <c r="E332" s="1"/>
      <c r="F332" s="1"/>
      <c r="G332" s="1"/>
      <c r="H332" s="625"/>
      <c r="I332" s="625"/>
      <c r="J332" s="625"/>
      <c r="K332" s="625"/>
      <c r="L332" s="645"/>
      <c r="M332" s="625"/>
    </row>
    <row r="333" spans="1:13" ht="12.75">
      <c r="A333" s="1"/>
      <c r="B333" s="1"/>
      <c r="C333" s="1"/>
      <c r="D333" s="1"/>
      <c r="E333" s="1"/>
      <c r="F333" s="1"/>
      <c r="G333" s="1"/>
      <c r="H333" s="625"/>
      <c r="I333" s="625"/>
      <c r="J333" s="625"/>
      <c r="K333" s="625"/>
      <c r="L333" s="645"/>
      <c r="M333" s="625"/>
    </row>
    <row r="334" spans="1:13" ht="12.75">
      <c r="A334" s="1"/>
      <c r="B334" s="1"/>
      <c r="C334" s="1"/>
      <c r="D334" s="1"/>
      <c r="E334" s="1"/>
      <c r="F334" s="1"/>
      <c r="G334" s="1"/>
      <c r="H334" s="625"/>
      <c r="I334" s="625"/>
      <c r="J334" s="625"/>
      <c r="K334" s="625"/>
      <c r="L334" s="645"/>
      <c r="M334" s="625"/>
    </row>
    <row r="335" spans="1:13" ht="12.75">
      <c r="A335" s="1"/>
      <c r="B335" s="1"/>
      <c r="C335" s="1"/>
      <c r="D335" s="1"/>
      <c r="E335" s="1"/>
      <c r="F335" s="1"/>
      <c r="G335" s="1"/>
      <c r="H335" s="625"/>
      <c r="I335" s="625"/>
      <c r="J335" s="625"/>
      <c r="K335" s="625"/>
      <c r="L335" s="645"/>
      <c r="M335" s="625"/>
    </row>
    <row r="336" spans="1:13" ht="12.75">
      <c r="A336" s="1"/>
      <c r="B336" s="1"/>
      <c r="C336" s="1"/>
      <c r="D336" s="1"/>
      <c r="E336" s="1"/>
      <c r="F336" s="1"/>
      <c r="G336" s="1"/>
      <c r="H336" s="625"/>
      <c r="I336" s="625"/>
      <c r="J336" s="625"/>
      <c r="K336" s="625"/>
      <c r="L336" s="645"/>
      <c r="M336" s="625"/>
    </row>
    <row r="337" spans="1:13" ht="12.75">
      <c r="A337" s="1"/>
      <c r="B337" s="1"/>
      <c r="C337" s="1"/>
      <c r="D337" s="1"/>
      <c r="E337" s="1"/>
      <c r="F337" s="1"/>
      <c r="G337" s="1"/>
      <c r="H337" s="625"/>
      <c r="I337" s="625"/>
      <c r="J337" s="625"/>
      <c r="K337" s="625"/>
      <c r="L337" s="645"/>
      <c r="M337" s="625"/>
    </row>
    <row r="338" spans="1:13" ht="12.75">
      <c r="A338" s="1"/>
      <c r="B338" s="1"/>
      <c r="C338" s="1"/>
      <c r="D338" s="1"/>
      <c r="E338" s="1"/>
      <c r="F338" s="1"/>
      <c r="G338" s="1"/>
      <c r="H338" s="625"/>
      <c r="I338" s="625"/>
      <c r="J338" s="625"/>
      <c r="K338" s="625"/>
      <c r="L338" s="645"/>
      <c r="M338" s="625"/>
    </row>
    <row r="339" spans="1:13" ht="12.75">
      <c r="A339" s="1"/>
      <c r="B339" s="1"/>
      <c r="C339" s="1"/>
      <c r="D339" s="1"/>
      <c r="E339" s="1"/>
      <c r="F339" s="1"/>
      <c r="G339" s="1"/>
      <c r="H339" s="625"/>
      <c r="I339" s="625"/>
      <c r="J339" s="625"/>
      <c r="K339" s="625"/>
      <c r="L339" s="645"/>
      <c r="M339" s="625"/>
    </row>
    <row r="340" spans="1:13" ht="12.75">
      <c r="A340" s="1"/>
      <c r="B340" s="1"/>
      <c r="C340" s="1"/>
      <c r="D340" s="1"/>
      <c r="E340" s="1"/>
      <c r="F340" s="1"/>
      <c r="G340" s="1"/>
      <c r="H340" s="625"/>
      <c r="I340" s="625"/>
      <c r="J340" s="625"/>
      <c r="K340" s="625"/>
      <c r="L340" s="645"/>
      <c r="M340" s="625"/>
    </row>
    <row r="341" spans="1:13" ht="12.75">
      <c r="A341" s="1"/>
      <c r="B341" s="1"/>
      <c r="C341" s="1"/>
      <c r="D341" s="1"/>
      <c r="E341" s="1"/>
      <c r="F341" s="1"/>
      <c r="G341" s="1"/>
      <c r="H341" s="625"/>
      <c r="I341" s="625"/>
      <c r="J341" s="625"/>
      <c r="K341" s="625"/>
      <c r="L341" s="645"/>
      <c r="M341" s="625"/>
    </row>
    <row r="342" spans="1:13" ht="12.75">
      <c r="A342" s="1"/>
      <c r="B342" s="1"/>
      <c r="C342" s="1"/>
      <c r="D342" s="1"/>
      <c r="E342" s="1"/>
      <c r="F342" s="1"/>
      <c r="G342" s="1"/>
      <c r="H342" s="625"/>
      <c r="I342" s="625"/>
      <c r="J342" s="625"/>
      <c r="K342" s="625"/>
      <c r="L342" s="645"/>
      <c r="M342" s="625"/>
    </row>
    <row r="343" spans="1:13" ht="12.75">
      <c r="A343" s="1"/>
      <c r="B343" s="1"/>
      <c r="C343" s="1"/>
      <c r="D343" s="1"/>
      <c r="E343" s="1"/>
      <c r="F343" s="1"/>
      <c r="G343" s="1"/>
      <c r="H343" s="625"/>
      <c r="I343" s="625"/>
      <c r="J343" s="625"/>
      <c r="K343" s="625"/>
      <c r="L343" s="645"/>
      <c r="M343" s="625"/>
    </row>
    <row r="344" spans="1:13" ht="12.75">
      <c r="A344" s="1"/>
      <c r="B344" s="1"/>
      <c r="C344" s="1"/>
      <c r="D344" s="1"/>
      <c r="E344" s="1"/>
      <c r="F344" s="1"/>
      <c r="G344" s="1"/>
      <c r="H344" s="625"/>
      <c r="I344" s="625"/>
      <c r="J344" s="625"/>
      <c r="K344" s="625"/>
      <c r="L344" s="645"/>
      <c r="M344" s="625"/>
    </row>
    <row r="345" spans="1:13" ht="12.75">
      <c r="A345" s="1"/>
      <c r="B345" s="1"/>
      <c r="C345" s="1"/>
      <c r="D345" s="1"/>
      <c r="E345" s="1"/>
      <c r="F345" s="1"/>
      <c r="G345" s="1"/>
      <c r="H345" s="625"/>
      <c r="I345" s="625"/>
      <c r="J345" s="625"/>
      <c r="K345" s="625"/>
      <c r="L345" s="645"/>
      <c r="M345" s="625"/>
    </row>
    <row r="346" spans="1:13" ht="12.75">
      <c r="A346" s="1"/>
      <c r="B346" s="1"/>
      <c r="C346" s="1"/>
      <c r="D346" s="1"/>
      <c r="E346" s="1"/>
      <c r="F346" s="1"/>
      <c r="G346" s="1"/>
      <c r="H346" s="625"/>
      <c r="I346" s="625"/>
      <c r="J346" s="625"/>
      <c r="K346" s="625"/>
      <c r="L346" s="645"/>
      <c r="M346" s="625"/>
    </row>
    <row r="347" spans="1:13" ht="12.75">
      <c r="A347" s="1"/>
      <c r="B347" s="1"/>
      <c r="C347" s="1"/>
      <c r="D347" s="1"/>
      <c r="E347" s="1"/>
      <c r="F347" s="1"/>
      <c r="G347" s="1"/>
      <c r="H347" s="625"/>
      <c r="I347" s="625"/>
      <c r="J347" s="625"/>
      <c r="K347" s="625"/>
      <c r="L347" s="645"/>
      <c r="M347" s="625"/>
    </row>
    <row r="348" spans="1:13" ht="12.75">
      <c r="A348" s="1"/>
      <c r="B348" s="1"/>
      <c r="C348" s="1"/>
      <c r="D348" s="1"/>
      <c r="E348" s="1"/>
      <c r="F348" s="1"/>
      <c r="G348" s="1"/>
      <c r="H348" s="625"/>
      <c r="I348" s="625"/>
      <c r="J348" s="625"/>
      <c r="K348" s="625"/>
      <c r="L348" s="645"/>
      <c r="M348" s="625"/>
    </row>
    <row r="349" spans="1:13" ht="12.75">
      <c r="A349" s="1"/>
      <c r="B349" s="1"/>
      <c r="C349" s="1"/>
      <c r="D349" s="1"/>
      <c r="E349" s="1"/>
      <c r="F349" s="1"/>
      <c r="G349" s="1"/>
      <c r="H349" s="625"/>
      <c r="I349" s="625"/>
      <c r="J349" s="625"/>
      <c r="K349" s="625"/>
      <c r="L349" s="645"/>
      <c r="M349" s="625"/>
    </row>
    <row r="350" spans="1:13" ht="12.75">
      <c r="A350" s="1"/>
      <c r="B350" s="1"/>
      <c r="C350" s="1"/>
      <c r="D350" s="1"/>
      <c r="E350" s="1"/>
      <c r="F350" s="1"/>
      <c r="G350" s="1"/>
      <c r="H350" s="625"/>
      <c r="I350" s="625"/>
      <c r="J350" s="625"/>
      <c r="K350" s="625"/>
      <c r="L350" s="645"/>
      <c r="M350" s="625"/>
    </row>
    <row r="351" spans="1:13" ht="12.75">
      <c r="A351" s="1"/>
      <c r="B351" s="1"/>
      <c r="C351" s="1"/>
      <c r="D351" s="1"/>
      <c r="E351" s="1"/>
      <c r="F351" s="1"/>
      <c r="G351" s="1"/>
      <c r="H351" s="625"/>
      <c r="I351" s="625"/>
      <c r="J351" s="625"/>
      <c r="K351" s="625"/>
      <c r="L351" s="645"/>
      <c r="M351" s="625"/>
    </row>
    <row r="352" spans="1:13" ht="12.75">
      <c r="A352" s="1"/>
      <c r="B352" s="1"/>
      <c r="C352" s="1"/>
      <c r="D352" s="1"/>
      <c r="E352" s="1"/>
      <c r="F352" s="1"/>
      <c r="G352" s="1"/>
      <c r="H352" s="625"/>
      <c r="I352" s="625"/>
      <c r="J352" s="625"/>
      <c r="K352" s="625"/>
      <c r="L352" s="645"/>
      <c r="M352" s="625"/>
    </row>
    <row r="353" spans="1:13" ht="12.75">
      <c r="A353" s="1"/>
      <c r="B353" s="1"/>
      <c r="C353" s="1"/>
      <c r="D353" s="1"/>
      <c r="E353" s="1"/>
      <c r="F353" s="1"/>
      <c r="G353" s="1"/>
      <c r="H353" s="625"/>
      <c r="I353" s="625"/>
      <c r="J353" s="625"/>
      <c r="K353" s="625"/>
      <c r="L353" s="645"/>
      <c r="M353" s="625"/>
    </row>
    <row r="354" spans="1:13" ht="12.75">
      <c r="A354" s="1"/>
      <c r="B354" s="1"/>
      <c r="C354" s="1"/>
      <c r="D354" s="1"/>
      <c r="E354" s="1"/>
      <c r="F354" s="1"/>
      <c r="G354" s="1"/>
      <c r="H354" s="625"/>
      <c r="I354" s="625"/>
      <c r="J354" s="625"/>
      <c r="K354" s="625"/>
      <c r="L354" s="645"/>
      <c r="M354" s="625"/>
    </row>
    <row r="355" spans="1:13" ht="12.75">
      <c r="A355" s="1"/>
      <c r="B355" s="1"/>
      <c r="C355" s="1"/>
      <c r="D355" s="1"/>
      <c r="E355" s="1"/>
      <c r="F355" s="1"/>
      <c r="G355" s="1"/>
      <c r="H355" s="625"/>
      <c r="I355" s="625"/>
      <c r="J355" s="625"/>
      <c r="K355" s="625"/>
      <c r="L355" s="645"/>
      <c r="M355" s="625"/>
    </row>
    <row r="356" spans="1:13" ht="12.75">
      <c r="A356" s="1"/>
      <c r="B356" s="1"/>
      <c r="C356" s="1"/>
      <c r="D356" s="1"/>
      <c r="E356" s="1"/>
      <c r="F356" s="1"/>
      <c r="G356" s="1"/>
      <c r="H356" s="625"/>
      <c r="I356" s="625"/>
      <c r="J356" s="625"/>
      <c r="K356" s="625"/>
      <c r="L356" s="645"/>
      <c r="M356" s="625"/>
    </row>
    <row r="357" spans="1:13" ht="12.75">
      <c r="A357" s="1"/>
      <c r="B357" s="1"/>
      <c r="C357" s="1"/>
      <c r="D357" s="1"/>
      <c r="E357" s="1"/>
      <c r="F357" s="1"/>
      <c r="G357" s="1"/>
      <c r="H357" s="625"/>
      <c r="I357" s="625"/>
      <c r="J357" s="625"/>
      <c r="K357" s="625"/>
      <c r="L357" s="645"/>
      <c r="M357" s="625"/>
    </row>
    <row r="358" spans="1:13" ht="12.75">
      <c r="A358" s="1"/>
      <c r="B358" s="1"/>
      <c r="C358" s="1"/>
      <c r="D358" s="1"/>
      <c r="E358" s="1"/>
      <c r="F358" s="1"/>
      <c r="G358" s="1"/>
      <c r="H358" s="625"/>
      <c r="I358" s="625"/>
      <c r="J358" s="625"/>
      <c r="K358" s="625"/>
      <c r="L358" s="645"/>
      <c r="M358" s="625"/>
    </row>
    <row r="359" spans="1:13" ht="12.75">
      <c r="A359" s="1"/>
      <c r="B359" s="1"/>
      <c r="C359" s="1"/>
      <c r="D359" s="1"/>
      <c r="E359" s="1"/>
      <c r="F359" s="1"/>
      <c r="G359" s="1"/>
      <c r="H359" s="625"/>
      <c r="I359" s="625"/>
      <c r="J359" s="625"/>
      <c r="K359" s="625"/>
      <c r="L359" s="645"/>
      <c r="M359" s="625"/>
    </row>
    <row r="360" spans="1:13" ht="12.75">
      <c r="A360" s="1"/>
      <c r="B360" s="1"/>
      <c r="C360" s="1"/>
      <c r="D360" s="1"/>
      <c r="E360" s="1"/>
      <c r="F360" s="1"/>
      <c r="G360" s="1"/>
      <c r="H360" s="625"/>
      <c r="I360" s="625"/>
      <c r="J360" s="625"/>
      <c r="K360" s="625"/>
      <c r="L360" s="645"/>
      <c r="M360" s="625"/>
    </row>
    <row r="361" spans="1:13" ht="12.75">
      <c r="A361" s="1"/>
      <c r="B361" s="1"/>
      <c r="C361" s="1"/>
      <c r="D361" s="1"/>
      <c r="E361" s="1"/>
      <c r="F361" s="1"/>
      <c r="G361" s="1"/>
      <c r="H361" s="625"/>
      <c r="I361" s="625"/>
      <c r="J361" s="625"/>
      <c r="K361" s="625"/>
      <c r="L361" s="645"/>
      <c r="M361" s="625"/>
    </row>
    <row r="362" spans="1:13" ht="12.75">
      <c r="A362" s="1"/>
      <c r="B362" s="1"/>
      <c r="C362" s="1"/>
      <c r="D362" s="1"/>
      <c r="E362" s="1"/>
      <c r="F362" s="1"/>
      <c r="G362" s="1"/>
      <c r="H362" s="625"/>
      <c r="I362" s="625"/>
      <c r="J362" s="625"/>
      <c r="K362" s="625"/>
      <c r="L362" s="645"/>
      <c r="M362" s="625"/>
    </row>
    <row r="363" spans="1:13" ht="12.75">
      <c r="A363" s="1"/>
      <c r="B363" s="1"/>
      <c r="C363" s="1"/>
      <c r="D363" s="1"/>
      <c r="E363" s="1"/>
      <c r="F363" s="1"/>
      <c r="G363" s="1"/>
      <c r="H363" s="625"/>
      <c r="I363" s="625"/>
      <c r="J363" s="625"/>
      <c r="K363" s="625"/>
      <c r="L363" s="645"/>
      <c r="M363" s="625"/>
    </row>
    <row r="364" spans="1:13" ht="12.75">
      <c r="A364" s="1"/>
      <c r="B364" s="1"/>
      <c r="C364" s="1"/>
      <c r="D364" s="1"/>
      <c r="E364" s="1"/>
      <c r="F364" s="1"/>
      <c r="G364" s="1"/>
      <c r="H364" s="625"/>
      <c r="I364" s="625"/>
      <c r="J364" s="625"/>
      <c r="K364" s="625"/>
      <c r="L364" s="645"/>
      <c r="M364" s="625"/>
    </row>
    <row r="365" spans="1:13" ht="12.75">
      <c r="A365" s="1"/>
      <c r="B365" s="1"/>
      <c r="C365" s="1"/>
      <c r="D365" s="1"/>
      <c r="E365" s="1"/>
      <c r="F365" s="1"/>
      <c r="G365" s="1"/>
      <c r="H365" s="625"/>
      <c r="I365" s="625"/>
      <c r="J365" s="625"/>
      <c r="K365" s="625"/>
      <c r="L365" s="645"/>
      <c r="M365" s="625"/>
    </row>
    <row r="366" spans="1:13" ht="12.75">
      <c r="A366" s="1"/>
      <c r="B366" s="1"/>
      <c r="C366" s="1"/>
      <c r="D366" s="1"/>
      <c r="E366" s="1"/>
      <c r="F366" s="1"/>
      <c r="G366" s="1"/>
      <c r="H366" s="625"/>
      <c r="I366" s="625"/>
      <c r="J366" s="625"/>
      <c r="K366" s="625"/>
      <c r="L366" s="645"/>
      <c r="M366" s="625"/>
    </row>
    <row r="367" spans="1:13" ht="12.75">
      <c r="A367" s="1"/>
      <c r="B367" s="1"/>
      <c r="C367" s="1"/>
      <c r="D367" s="1"/>
      <c r="E367" s="1"/>
      <c r="F367" s="1"/>
      <c r="G367" s="1"/>
      <c r="H367" s="625"/>
      <c r="I367" s="625"/>
      <c r="J367" s="625"/>
      <c r="K367" s="625"/>
      <c r="L367" s="645"/>
      <c r="M367" s="625"/>
    </row>
    <row r="368" spans="1:13" ht="12.75">
      <c r="A368" s="1"/>
      <c r="B368" s="1"/>
      <c r="C368" s="1"/>
      <c r="D368" s="1"/>
      <c r="E368" s="1"/>
      <c r="F368" s="1"/>
      <c r="G368" s="1"/>
      <c r="H368" s="625"/>
      <c r="I368" s="625"/>
      <c r="J368" s="625"/>
      <c r="K368" s="625"/>
      <c r="L368" s="645"/>
      <c r="M368" s="625"/>
    </row>
    <row r="369" spans="1:13" ht="12.75">
      <c r="A369" s="1"/>
      <c r="B369" s="1"/>
      <c r="C369" s="1"/>
      <c r="D369" s="1"/>
      <c r="E369" s="1"/>
      <c r="F369" s="1"/>
      <c r="G369" s="1"/>
      <c r="H369" s="625"/>
      <c r="I369" s="625"/>
      <c r="J369" s="625"/>
      <c r="K369" s="625"/>
      <c r="L369" s="645"/>
      <c r="M369" s="625"/>
    </row>
    <row r="370" spans="1:13" ht="12.75">
      <c r="A370" s="1"/>
      <c r="B370" s="1"/>
      <c r="C370" s="1"/>
      <c r="D370" s="1"/>
      <c r="E370" s="1"/>
      <c r="F370" s="1"/>
      <c r="G370" s="1"/>
      <c r="H370" s="625"/>
      <c r="I370" s="625"/>
      <c r="J370" s="625"/>
      <c r="K370" s="625"/>
      <c r="L370" s="645"/>
      <c r="M370" s="625"/>
    </row>
    <row r="371" spans="1:13" ht="12.75">
      <c r="A371" s="1"/>
      <c r="B371" s="1"/>
      <c r="C371" s="1"/>
      <c r="D371" s="1"/>
      <c r="E371" s="1"/>
      <c r="F371" s="1"/>
      <c r="G371" s="1"/>
      <c r="H371" s="625"/>
      <c r="I371" s="625"/>
      <c r="J371" s="625"/>
      <c r="K371" s="625"/>
      <c r="L371" s="645"/>
      <c r="M371" s="625"/>
    </row>
    <row r="372" spans="1:13" ht="12.75">
      <c r="A372" s="1"/>
      <c r="B372" s="1"/>
      <c r="C372" s="1"/>
      <c r="D372" s="1"/>
      <c r="E372" s="1"/>
      <c r="F372" s="1"/>
      <c r="G372" s="1"/>
      <c r="H372" s="625"/>
      <c r="I372" s="625"/>
      <c r="J372" s="625"/>
      <c r="K372" s="625"/>
      <c r="L372" s="645"/>
      <c r="M372" s="625"/>
    </row>
    <row r="373" spans="1:13" ht="12.75">
      <c r="A373" s="1"/>
      <c r="B373" s="1"/>
      <c r="C373" s="1"/>
      <c r="D373" s="1"/>
      <c r="E373" s="1"/>
      <c r="F373" s="1"/>
      <c r="G373" s="1"/>
      <c r="H373" s="625"/>
      <c r="I373" s="625"/>
      <c r="J373" s="625"/>
      <c r="K373" s="625"/>
      <c r="L373" s="645"/>
      <c r="M373" s="625"/>
    </row>
    <row r="374" spans="1:13" ht="12.75">
      <c r="A374" s="1"/>
      <c r="B374" s="1"/>
      <c r="C374" s="1"/>
      <c r="D374" s="1"/>
      <c r="E374" s="1"/>
      <c r="F374" s="1"/>
      <c r="G374" s="1"/>
      <c r="H374" s="625"/>
      <c r="I374" s="625"/>
      <c r="J374" s="625"/>
      <c r="K374" s="625"/>
      <c r="L374" s="645"/>
      <c r="M374" s="625"/>
    </row>
    <row r="375" spans="1:13" ht="12.75">
      <c r="A375" s="1"/>
      <c r="B375" s="1"/>
      <c r="C375" s="1"/>
      <c r="D375" s="1"/>
      <c r="E375" s="1"/>
      <c r="F375" s="1"/>
      <c r="G375" s="1"/>
      <c r="H375" s="625"/>
      <c r="I375" s="625"/>
      <c r="J375" s="625"/>
      <c r="K375" s="625"/>
      <c r="L375" s="645"/>
      <c r="M375" s="625"/>
    </row>
    <row r="376" spans="1:13" ht="12.75">
      <c r="A376" s="1"/>
      <c r="B376" s="1"/>
      <c r="C376" s="1"/>
      <c r="D376" s="1"/>
      <c r="E376" s="1"/>
      <c r="F376" s="1"/>
      <c r="G376" s="1"/>
      <c r="H376" s="625"/>
      <c r="I376" s="625"/>
      <c r="J376" s="625"/>
      <c r="K376" s="625"/>
      <c r="L376" s="645"/>
      <c r="M376" s="625"/>
    </row>
    <row r="377" spans="1:13" ht="12.75">
      <c r="A377" s="1"/>
      <c r="B377" s="1"/>
      <c r="C377" s="1"/>
      <c r="D377" s="1"/>
      <c r="E377" s="1"/>
      <c r="F377" s="1"/>
      <c r="G377" s="1"/>
      <c r="H377" s="625"/>
      <c r="I377" s="625"/>
      <c r="J377" s="625"/>
      <c r="K377" s="625"/>
      <c r="L377" s="645"/>
      <c r="M377" s="625"/>
    </row>
    <row r="378" spans="1:13" ht="12.75">
      <c r="A378" s="1"/>
      <c r="B378" s="1"/>
      <c r="C378" s="1"/>
      <c r="D378" s="1"/>
      <c r="E378" s="1"/>
      <c r="F378" s="1"/>
      <c r="G378" s="1"/>
      <c r="H378" s="625"/>
      <c r="I378" s="625"/>
      <c r="J378" s="625"/>
      <c r="K378" s="625"/>
      <c r="L378" s="645"/>
      <c r="M378" s="625"/>
    </row>
    <row r="379" spans="1:13" ht="12.75">
      <c r="A379" s="1"/>
      <c r="B379" s="1"/>
      <c r="C379" s="1"/>
      <c r="D379" s="1"/>
      <c r="E379" s="1"/>
      <c r="F379" s="1"/>
      <c r="G379" s="1"/>
      <c r="H379" s="625"/>
      <c r="I379" s="625"/>
      <c r="J379" s="625"/>
      <c r="K379" s="625"/>
      <c r="L379" s="645"/>
      <c r="M379" s="625"/>
    </row>
    <row r="380" spans="1:13" ht="12.75">
      <c r="A380" s="1"/>
      <c r="B380" s="1"/>
      <c r="C380" s="1"/>
      <c r="D380" s="1"/>
      <c r="E380" s="1"/>
      <c r="F380" s="1"/>
      <c r="G380" s="1"/>
      <c r="H380" s="625"/>
      <c r="I380" s="625"/>
      <c r="J380" s="625"/>
      <c r="K380" s="625"/>
      <c r="L380" s="645"/>
      <c r="M380" s="625"/>
    </row>
    <row r="381" spans="1:13" ht="12.75">
      <c r="A381" s="1"/>
      <c r="B381" s="1"/>
      <c r="C381" s="1"/>
      <c r="D381" s="1"/>
      <c r="E381" s="1"/>
      <c r="F381" s="1"/>
      <c r="G381" s="1"/>
      <c r="H381" s="625"/>
      <c r="I381" s="625"/>
      <c r="J381" s="625"/>
      <c r="K381" s="625"/>
      <c r="L381" s="645"/>
      <c r="M381" s="625"/>
    </row>
    <row r="382" spans="1:13" ht="12.75">
      <c r="A382" s="1"/>
      <c r="B382" s="1"/>
      <c r="C382" s="1"/>
      <c r="D382" s="1"/>
      <c r="E382" s="1"/>
      <c r="F382" s="1"/>
      <c r="G382" s="1"/>
      <c r="H382" s="625"/>
      <c r="I382" s="625"/>
      <c r="J382" s="625"/>
      <c r="K382" s="625"/>
      <c r="L382" s="645"/>
      <c r="M382" s="625"/>
    </row>
    <row r="383" spans="1:13" ht="12.75">
      <c r="A383" s="1"/>
      <c r="B383" s="1"/>
      <c r="C383" s="1"/>
      <c r="D383" s="1"/>
      <c r="E383" s="1"/>
      <c r="F383" s="1"/>
      <c r="G383" s="1"/>
      <c r="H383" s="625"/>
      <c r="I383" s="625"/>
      <c r="J383" s="625"/>
      <c r="K383" s="625"/>
      <c r="L383" s="645"/>
      <c r="M383" s="625"/>
    </row>
    <row r="384" spans="1:13" ht="12.75">
      <c r="A384" s="1"/>
      <c r="B384" s="1"/>
      <c r="C384" s="1"/>
      <c r="D384" s="1"/>
      <c r="E384" s="1"/>
      <c r="F384" s="1"/>
      <c r="G384" s="1"/>
      <c r="H384" s="625"/>
      <c r="I384" s="625"/>
      <c r="J384" s="625"/>
      <c r="K384" s="625"/>
      <c r="L384" s="645"/>
      <c r="M384" s="625"/>
    </row>
    <row r="385" spans="1:13" ht="12.75">
      <c r="A385" s="1"/>
      <c r="B385" s="1"/>
      <c r="C385" s="1"/>
      <c r="D385" s="1"/>
      <c r="E385" s="1"/>
      <c r="F385" s="1"/>
      <c r="G385" s="1"/>
      <c r="H385" s="625"/>
      <c r="I385" s="625"/>
      <c r="J385" s="625"/>
      <c r="K385" s="625"/>
      <c r="L385" s="645"/>
      <c r="M385" s="625"/>
    </row>
    <row r="386" spans="1:13" ht="12.75">
      <c r="A386" s="1"/>
      <c r="B386" s="1"/>
      <c r="C386" s="1"/>
      <c r="D386" s="1"/>
      <c r="E386" s="1"/>
      <c r="F386" s="1"/>
      <c r="G386" s="1"/>
      <c r="H386" s="625"/>
      <c r="I386" s="625"/>
      <c r="J386" s="625"/>
      <c r="K386" s="625"/>
      <c r="L386" s="645"/>
      <c r="M386" s="625"/>
    </row>
    <row r="387" spans="1:13" ht="12.75">
      <c r="A387" s="1"/>
      <c r="B387" s="1"/>
      <c r="C387" s="1"/>
      <c r="D387" s="1"/>
      <c r="E387" s="1"/>
      <c r="F387" s="1"/>
      <c r="G387" s="1"/>
      <c r="H387" s="625"/>
      <c r="I387" s="625"/>
      <c r="J387" s="625"/>
      <c r="K387" s="625"/>
      <c r="L387" s="645"/>
      <c r="M387" s="625"/>
    </row>
    <row r="388" spans="1:13" ht="12.75">
      <c r="A388" s="1"/>
      <c r="B388" s="1"/>
      <c r="C388" s="1"/>
      <c r="D388" s="1"/>
      <c r="E388" s="1"/>
      <c r="F388" s="1"/>
      <c r="G388" s="1"/>
      <c r="H388" s="625"/>
      <c r="I388" s="625"/>
      <c r="J388" s="625"/>
      <c r="K388" s="625"/>
      <c r="L388" s="645"/>
      <c r="M388" s="625"/>
    </row>
    <row r="389" spans="1:13" ht="12.75">
      <c r="A389" s="1"/>
      <c r="B389" s="1"/>
      <c r="C389" s="1"/>
      <c r="D389" s="1"/>
      <c r="E389" s="1"/>
      <c r="F389" s="1"/>
      <c r="G389" s="1"/>
      <c r="H389" s="625"/>
      <c r="I389" s="625"/>
      <c r="J389" s="625"/>
      <c r="K389" s="625"/>
      <c r="L389" s="645"/>
      <c r="M389" s="625"/>
    </row>
    <row r="390" spans="1:13" ht="12.75">
      <c r="A390" s="1"/>
      <c r="B390" s="1"/>
      <c r="C390" s="1"/>
      <c r="D390" s="1"/>
      <c r="E390" s="1"/>
      <c r="F390" s="1"/>
      <c r="G390" s="1"/>
      <c r="H390" s="625"/>
      <c r="I390" s="625"/>
      <c r="J390" s="625"/>
      <c r="K390" s="625"/>
      <c r="L390" s="645"/>
      <c r="M390" s="625"/>
    </row>
    <row r="391" spans="1:13" ht="12.75">
      <c r="A391" s="1"/>
      <c r="B391" s="1"/>
      <c r="C391" s="1"/>
      <c r="D391" s="1"/>
      <c r="E391" s="1"/>
      <c r="F391" s="1"/>
      <c r="G391" s="1"/>
      <c r="H391" s="625"/>
      <c r="I391" s="625"/>
      <c r="J391" s="625"/>
      <c r="K391" s="625"/>
      <c r="L391" s="645"/>
      <c r="M391" s="625"/>
    </row>
    <row r="392" spans="1:13" ht="12.75">
      <c r="A392" s="1"/>
      <c r="B392" s="1"/>
      <c r="C392" s="1"/>
      <c r="D392" s="1"/>
      <c r="E392" s="1"/>
      <c r="F392" s="1"/>
      <c r="G392" s="1"/>
      <c r="H392" s="625"/>
      <c r="I392" s="625"/>
      <c r="J392" s="625"/>
      <c r="K392" s="625"/>
      <c r="L392" s="645"/>
      <c r="M392" s="625"/>
    </row>
    <row r="393" spans="1:13" ht="12.75">
      <c r="A393" s="1"/>
      <c r="B393" s="1"/>
      <c r="C393" s="1"/>
      <c r="D393" s="1"/>
      <c r="E393" s="1"/>
      <c r="F393" s="1"/>
      <c r="G393" s="1"/>
      <c r="H393" s="625"/>
      <c r="I393" s="625"/>
      <c r="J393" s="625"/>
      <c r="K393" s="625"/>
      <c r="L393" s="645"/>
      <c r="M393" s="625"/>
    </row>
    <row r="394" spans="1:13" ht="12.75">
      <c r="A394" s="1"/>
      <c r="B394" s="1"/>
      <c r="C394" s="1"/>
      <c r="D394" s="1"/>
      <c r="E394" s="1"/>
      <c r="F394" s="1"/>
      <c r="G394" s="1"/>
      <c r="H394" s="625"/>
      <c r="I394" s="625"/>
      <c r="J394" s="625"/>
      <c r="K394" s="625"/>
      <c r="L394" s="645"/>
      <c r="M394" s="625"/>
    </row>
    <row r="395" spans="1:13" ht="12.75">
      <c r="A395" s="1"/>
      <c r="B395" s="1"/>
      <c r="C395" s="1"/>
      <c r="D395" s="1"/>
      <c r="E395" s="1"/>
      <c r="F395" s="1"/>
      <c r="G395" s="1"/>
      <c r="H395" s="625"/>
      <c r="I395" s="625"/>
      <c r="J395" s="625"/>
      <c r="K395" s="625"/>
      <c r="L395" s="645"/>
      <c r="M395" s="625"/>
    </row>
    <row r="396" spans="1:13" ht="12.75">
      <c r="A396" s="1"/>
      <c r="B396" s="1"/>
      <c r="C396" s="1"/>
      <c r="D396" s="1"/>
      <c r="E396" s="1"/>
      <c r="F396" s="1"/>
      <c r="G396" s="1"/>
      <c r="H396" s="625"/>
      <c r="I396" s="625"/>
      <c r="J396" s="625"/>
      <c r="K396" s="625"/>
      <c r="L396" s="645"/>
      <c r="M396" s="625"/>
    </row>
    <row r="397" spans="1:13" ht="12.75">
      <c r="A397" s="1"/>
      <c r="B397" s="1"/>
      <c r="C397" s="1"/>
      <c r="D397" s="1"/>
      <c r="E397" s="1"/>
      <c r="F397" s="1"/>
      <c r="G397" s="1"/>
      <c r="H397" s="625"/>
      <c r="I397" s="625"/>
      <c r="J397" s="625"/>
      <c r="K397" s="625"/>
      <c r="L397" s="645"/>
      <c r="M397" s="625"/>
    </row>
    <row r="398" spans="1:13" ht="12.75">
      <c r="A398" s="1"/>
      <c r="B398" s="1"/>
      <c r="C398" s="1"/>
      <c r="D398" s="1"/>
      <c r="E398" s="1"/>
      <c r="F398" s="1"/>
      <c r="G398" s="1"/>
      <c r="H398" s="625"/>
      <c r="I398" s="625"/>
      <c r="J398" s="625"/>
      <c r="K398" s="625"/>
      <c r="L398" s="645"/>
      <c r="M398" s="625"/>
    </row>
    <row r="399" spans="1:13" ht="12.75">
      <c r="A399" s="1"/>
      <c r="B399" s="1"/>
      <c r="C399" s="1"/>
      <c r="D399" s="1"/>
      <c r="E399" s="1"/>
      <c r="F399" s="1"/>
      <c r="G399" s="1"/>
      <c r="H399" s="625"/>
      <c r="I399" s="625"/>
      <c r="J399" s="625"/>
      <c r="K399" s="625"/>
      <c r="L399" s="645"/>
      <c r="M399" s="625"/>
    </row>
    <row r="400" spans="1:13" ht="12.75">
      <c r="A400" s="1"/>
      <c r="B400" s="1"/>
      <c r="C400" s="1"/>
      <c r="D400" s="1"/>
      <c r="E400" s="1"/>
      <c r="F400" s="1"/>
      <c r="G400" s="1"/>
      <c r="H400" s="625"/>
      <c r="I400" s="625"/>
      <c r="J400" s="625"/>
      <c r="K400" s="625"/>
      <c r="L400" s="645"/>
      <c r="M400" s="625"/>
    </row>
    <row r="401" spans="1:13" ht="12.75">
      <c r="A401" s="1"/>
      <c r="B401" s="1"/>
      <c r="C401" s="1"/>
      <c r="D401" s="1"/>
      <c r="E401" s="1"/>
      <c r="F401" s="1"/>
      <c r="G401" s="1"/>
      <c r="H401" s="625"/>
      <c r="I401" s="625"/>
      <c r="J401" s="625"/>
      <c r="K401" s="625"/>
      <c r="L401" s="645"/>
      <c r="M401" s="625"/>
    </row>
    <row r="402" spans="1:13" ht="12.75">
      <c r="A402" s="1"/>
      <c r="B402" s="1"/>
      <c r="C402" s="1"/>
      <c r="D402" s="1"/>
      <c r="E402" s="1"/>
      <c r="F402" s="1"/>
      <c r="G402" s="1"/>
      <c r="H402" s="625"/>
      <c r="I402" s="625"/>
      <c r="J402" s="625"/>
      <c r="K402" s="625"/>
      <c r="L402" s="645"/>
      <c r="M402" s="625"/>
    </row>
    <row r="403" spans="1:13" ht="12.75">
      <c r="A403" s="1"/>
      <c r="B403" s="1"/>
      <c r="C403" s="1"/>
      <c r="D403" s="1"/>
      <c r="E403" s="1"/>
      <c r="F403" s="1"/>
      <c r="G403" s="1"/>
      <c r="H403" s="625"/>
      <c r="I403" s="625"/>
      <c r="J403" s="625"/>
      <c r="K403" s="625"/>
      <c r="L403" s="645"/>
      <c r="M403" s="625"/>
    </row>
    <row r="404" spans="1:13" ht="12.75">
      <c r="A404" s="1"/>
      <c r="B404" s="1"/>
      <c r="C404" s="1"/>
      <c r="D404" s="1"/>
      <c r="E404" s="1"/>
      <c r="F404" s="1"/>
      <c r="G404" s="1"/>
      <c r="H404" s="625"/>
      <c r="I404" s="625"/>
      <c r="J404" s="625"/>
      <c r="K404" s="625"/>
      <c r="L404" s="645"/>
      <c r="M404" s="625"/>
    </row>
    <row r="405" spans="1:13" ht="12.75">
      <c r="A405" s="1"/>
      <c r="B405" s="1"/>
      <c r="C405" s="1"/>
      <c r="D405" s="1"/>
      <c r="E405" s="1"/>
      <c r="F405" s="1"/>
      <c r="G405" s="1"/>
      <c r="H405" s="625"/>
      <c r="I405" s="625"/>
      <c r="J405" s="625"/>
      <c r="K405" s="625"/>
      <c r="L405" s="645"/>
      <c r="M405" s="625"/>
    </row>
    <row r="406" spans="1:13" ht="12.75">
      <c r="A406" s="1"/>
      <c r="B406" s="1"/>
      <c r="C406" s="1"/>
      <c r="D406" s="1"/>
      <c r="E406" s="1"/>
      <c r="F406" s="1"/>
      <c r="G406" s="1"/>
      <c r="H406" s="625"/>
      <c r="I406" s="625"/>
      <c r="J406" s="625"/>
      <c r="K406" s="625"/>
      <c r="L406" s="645"/>
      <c r="M406" s="625"/>
    </row>
    <row r="407" spans="1:13" ht="12.75">
      <c r="A407" s="1"/>
      <c r="B407" s="1"/>
      <c r="C407" s="1"/>
      <c r="D407" s="1"/>
      <c r="E407" s="1"/>
      <c r="F407" s="1"/>
      <c r="G407" s="1"/>
      <c r="H407" s="625"/>
      <c r="I407" s="625"/>
      <c r="J407" s="625"/>
      <c r="K407" s="625"/>
      <c r="L407" s="645"/>
      <c r="M407" s="625"/>
    </row>
    <row r="408" spans="1:13" ht="12.75">
      <c r="A408" s="1"/>
      <c r="B408" s="1"/>
      <c r="C408" s="1"/>
      <c r="D408" s="1"/>
      <c r="E408" s="1"/>
      <c r="F408" s="1"/>
      <c r="G408" s="1"/>
      <c r="H408" s="625"/>
      <c r="I408" s="625"/>
      <c r="J408" s="625"/>
      <c r="K408" s="625"/>
      <c r="L408" s="645"/>
      <c r="M408" s="625"/>
    </row>
    <row r="409" spans="1:13" ht="12.75">
      <c r="A409" s="1"/>
      <c r="B409" s="1"/>
      <c r="C409" s="1"/>
      <c r="D409" s="1"/>
      <c r="E409" s="1"/>
      <c r="F409" s="1"/>
      <c r="G409" s="1"/>
      <c r="H409" s="625"/>
      <c r="I409" s="625"/>
      <c r="J409" s="625"/>
      <c r="K409" s="625"/>
      <c r="L409" s="645"/>
      <c r="M409" s="625"/>
    </row>
    <row r="410" spans="1:13" ht="12.75">
      <c r="A410" s="1"/>
      <c r="B410" s="1"/>
      <c r="C410" s="1"/>
      <c r="D410" s="1"/>
      <c r="E410" s="1"/>
      <c r="F410" s="1"/>
      <c r="G410" s="1"/>
      <c r="H410" s="625"/>
      <c r="I410" s="625"/>
      <c r="J410" s="625"/>
      <c r="K410" s="625"/>
      <c r="L410" s="645"/>
      <c r="M410" s="625"/>
    </row>
    <row r="411" spans="1:13" ht="12.75">
      <c r="A411" s="1"/>
      <c r="B411" s="1"/>
      <c r="C411" s="1"/>
      <c r="D411" s="1"/>
      <c r="E411" s="1"/>
      <c r="F411" s="1"/>
      <c r="G411" s="1"/>
      <c r="H411" s="625"/>
      <c r="I411" s="625"/>
      <c r="J411" s="625"/>
      <c r="K411" s="625"/>
      <c r="L411" s="645"/>
      <c r="M411" s="625"/>
    </row>
    <row r="412" spans="1:13" ht="12.75">
      <c r="A412" s="1"/>
      <c r="B412" s="1"/>
      <c r="C412" s="1"/>
      <c r="D412" s="1"/>
      <c r="E412" s="1"/>
      <c r="F412" s="1"/>
      <c r="G412" s="1"/>
      <c r="H412" s="625"/>
      <c r="I412" s="625"/>
      <c r="J412" s="625"/>
      <c r="K412" s="625"/>
      <c r="L412" s="645"/>
      <c r="M412" s="625"/>
    </row>
    <row r="413" spans="1:13" ht="12.75">
      <c r="A413" s="1"/>
      <c r="B413" s="1"/>
      <c r="C413" s="1"/>
      <c r="D413" s="1"/>
      <c r="E413" s="1"/>
      <c r="F413" s="1"/>
      <c r="G413" s="1"/>
      <c r="H413" s="625"/>
      <c r="I413" s="625"/>
      <c r="J413" s="625"/>
      <c r="K413" s="625"/>
      <c r="L413" s="645"/>
      <c r="M413" s="625"/>
    </row>
    <row r="414" spans="1:13" ht="12.75">
      <c r="A414" s="1"/>
      <c r="B414" s="1"/>
      <c r="C414" s="1"/>
      <c r="D414" s="1"/>
      <c r="E414" s="1"/>
      <c r="F414" s="1"/>
      <c r="G414" s="1"/>
      <c r="H414" s="625"/>
      <c r="I414" s="625"/>
      <c r="J414" s="625"/>
      <c r="K414" s="625"/>
      <c r="L414" s="645"/>
      <c r="M414" s="625"/>
    </row>
    <row r="415" spans="1:13" ht="12.75">
      <c r="A415" s="1"/>
      <c r="B415" s="1"/>
      <c r="C415" s="1"/>
      <c r="D415" s="1"/>
      <c r="E415" s="1"/>
      <c r="F415" s="1"/>
      <c r="G415" s="1"/>
      <c r="H415" s="625"/>
      <c r="I415" s="625"/>
      <c r="J415" s="625"/>
      <c r="K415" s="625"/>
      <c r="L415" s="645"/>
      <c r="M415" s="625"/>
    </row>
    <row r="416" spans="1:13" ht="12.75">
      <c r="A416" s="1"/>
      <c r="B416" s="1"/>
      <c r="C416" s="1"/>
      <c r="D416" s="1"/>
      <c r="E416" s="1"/>
      <c r="F416" s="1"/>
      <c r="G416" s="1"/>
      <c r="H416" s="625"/>
      <c r="I416" s="625"/>
      <c r="J416" s="625"/>
      <c r="K416" s="625"/>
      <c r="L416" s="645"/>
      <c r="M416" s="625"/>
    </row>
    <row r="417" spans="1:13" ht="12.75">
      <c r="A417" s="1"/>
      <c r="B417" s="1"/>
      <c r="C417" s="1"/>
      <c r="D417" s="1"/>
      <c r="E417" s="1"/>
      <c r="F417" s="1"/>
      <c r="G417" s="1"/>
      <c r="H417" s="625"/>
      <c r="I417" s="625"/>
      <c r="J417" s="625"/>
      <c r="K417" s="625"/>
      <c r="L417" s="645"/>
      <c r="M417" s="625"/>
    </row>
    <row r="418" spans="1:13" ht="12.75">
      <c r="A418" s="1"/>
      <c r="B418" s="1"/>
      <c r="C418" s="1"/>
      <c r="D418" s="1"/>
      <c r="E418" s="1"/>
      <c r="F418" s="1"/>
      <c r="G418" s="1"/>
      <c r="H418" s="625"/>
      <c r="I418" s="625"/>
      <c r="J418" s="625"/>
      <c r="K418" s="625"/>
      <c r="L418" s="645"/>
      <c r="M418" s="625"/>
    </row>
    <row r="419" spans="1:13" ht="12.75">
      <c r="A419" s="1"/>
      <c r="B419" s="1"/>
      <c r="C419" s="1"/>
      <c r="D419" s="1"/>
      <c r="E419" s="1"/>
      <c r="F419" s="1"/>
      <c r="G419" s="1"/>
      <c r="H419" s="625"/>
      <c r="I419" s="625"/>
      <c r="J419" s="625"/>
      <c r="K419" s="625"/>
      <c r="L419" s="645"/>
      <c r="M419" s="625"/>
    </row>
    <row r="420" spans="1:13" ht="12.75">
      <c r="A420" s="1"/>
      <c r="B420" s="1"/>
      <c r="C420" s="1"/>
      <c r="D420" s="1"/>
      <c r="E420" s="1"/>
      <c r="F420" s="1"/>
      <c r="G420" s="1"/>
      <c r="H420" s="625"/>
      <c r="I420" s="625"/>
      <c r="J420" s="625"/>
      <c r="K420" s="625"/>
      <c r="L420" s="645"/>
      <c r="M420" s="625"/>
    </row>
    <row r="421" spans="1:13" ht="12.75">
      <c r="A421" s="1"/>
      <c r="B421" s="1"/>
      <c r="C421" s="1"/>
      <c r="D421" s="1"/>
      <c r="E421" s="1"/>
      <c r="F421" s="1"/>
      <c r="G421" s="1"/>
      <c r="H421" s="625"/>
      <c r="I421" s="625"/>
      <c r="J421" s="625"/>
      <c r="K421" s="625"/>
      <c r="L421" s="645"/>
      <c r="M421" s="625"/>
    </row>
    <row r="422" spans="1:13" ht="12.75">
      <c r="A422" s="1"/>
      <c r="B422" s="1"/>
      <c r="C422" s="1"/>
      <c r="D422" s="1"/>
      <c r="E422" s="1"/>
      <c r="F422" s="1"/>
      <c r="G422" s="1"/>
      <c r="H422" s="625"/>
      <c r="I422" s="625"/>
      <c r="J422" s="625"/>
      <c r="K422" s="625"/>
      <c r="L422" s="645"/>
      <c r="M422" s="625"/>
    </row>
    <row r="423" spans="1:13" ht="12.75">
      <c r="A423" s="1"/>
      <c r="B423" s="1"/>
      <c r="C423" s="1"/>
      <c r="D423" s="1"/>
      <c r="E423" s="1"/>
      <c r="F423" s="1"/>
      <c r="G423" s="1"/>
      <c r="H423" s="625"/>
      <c r="I423" s="625"/>
      <c r="J423" s="625"/>
      <c r="K423" s="625"/>
      <c r="L423" s="645"/>
      <c r="M423" s="625"/>
    </row>
    <row r="424" spans="1:13" ht="12.75">
      <c r="A424" s="1"/>
      <c r="B424" s="1"/>
      <c r="C424" s="1"/>
      <c r="D424" s="1"/>
      <c r="E424" s="1"/>
      <c r="F424" s="1"/>
      <c r="G424" s="1"/>
      <c r="H424" s="625"/>
      <c r="I424" s="625"/>
      <c r="J424" s="625"/>
      <c r="K424" s="625"/>
      <c r="L424" s="645"/>
      <c r="M424" s="625"/>
    </row>
    <row r="425" spans="1:13" ht="12.75">
      <c r="A425" s="1"/>
      <c r="B425" s="1"/>
      <c r="C425" s="1"/>
      <c r="D425" s="1"/>
      <c r="E425" s="1"/>
      <c r="F425" s="1"/>
      <c r="G425" s="1"/>
      <c r="H425" s="625"/>
      <c r="I425" s="625"/>
      <c r="J425" s="625"/>
      <c r="K425" s="625"/>
      <c r="L425" s="645"/>
      <c r="M425" s="625"/>
    </row>
    <row r="426" spans="1:13" ht="12.75">
      <c r="A426" s="1"/>
      <c r="B426" s="1"/>
      <c r="C426" s="1"/>
      <c r="D426" s="1"/>
      <c r="E426" s="1"/>
      <c r="F426" s="1"/>
      <c r="G426" s="1"/>
      <c r="H426" s="625"/>
      <c r="I426" s="625"/>
      <c r="J426" s="625"/>
      <c r="K426" s="625"/>
      <c r="L426" s="645"/>
      <c r="M426" s="625"/>
    </row>
    <row r="427" spans="1:13" ht="12.75">
      <c r="A427" s="1"/>
      <c r="B427" s="1"/>
      <c r="C427" s="1"/>
      <c r="D427" s="1"/>
      <c r="E427" s="1"/>
      <c r="F427" s="1"/>
      <c r="G427" s="1"/>
      <c r="H427" s="625"/>
      <c r="I427" s="625"/>
      <c r="J427" s="625"/>
      <c r="K427" s="625"/>
      <c r="L427" s="645"/>
      <c r="M427" s="625"/>
    </row>
    <row r="428" spans="1:13" ht="12.75">
      <c r="A428" s="1"/>
      <c r="B428" s="1"/>
      <c r="C428" s="1"/>
      <c r="D428" s="1"/>
      <c r="E428" s="1"/>
      <c r="F428" s="1"/>
      <c r="G428" s="1"/>
      <c r="H428" s="625"/>
      <c r="I428" s="625"/>
      <c r="J428" s="625"/>
      <c r="K428" s="625"/>
      <c r="L428" s="645"/>
      <c r="M428" s="625"/>
    </row>
    <row r="429" spans="1:13" ht="12.75">
      <c r="A429" s="1"/>
      <c r="B429" s="1"/>
      <c r="C429" s="1"/>
      <c r="D429" s="1"/>
      <c r="E429" s="1"/>
      <c r="F429" s="1"/>
      <c r="G429" s="1"/>
      <c r="H429" s="625"/>
      <c r="I429" s="625"/>
      <c r="J429" s="625"/>
      <c r="K429" s="625"/>
      <c r="L429" s="645"/>
      <c r="M429" s="625"/>
    </row>
    <row r="430" spans="1:13" ht="12.75">
      <c r="A430" s="1"/>
      <c r="B430" s="1"/>
      <c r="C430" s="1"/>
      <c r="D430" s="1"/>
      <c r="E430" s="1"/>
      <c r="F430" s="1"/>
      <c r="G430" s="1"/>
      <c r="H430" s="625"/>
      <c r="I430" s="625"/>
      <c r="J430" s="625"/>
      <c r="K430" s="625"/>
      <c r="L430" s="645"/>
      <c r="M430" s="625"/>
    </row>
    <row r="431" spans="1:13" ht="12.75">
      <c r="A431" s="1"/>
      <c r="B431" s="1"/>
      <c r="C431" s="1"/>
      <c r="D431" s="1"/>
      <c r="E431" s="1"/>
      <c r="F431" s="1"/>
      <c r="G431" s="1"/>
      <c r="H431" s="625"/>
      <c r="I431" s="625"/>
      <c r="J431" s="625"/>
      <c r="K431" s="625"/>
      <c r="L431" s="645"/>
      <c r="M431" s="625"/>
    </row>
    <row r="432" spans="1:13" ht="12.75">
      <c r="A432" s="1"/>
      <c r="B432" s="1"/>
      <c r="C432" s="1"/>
      <c r="D432" s="1"/>
      <c r="E432" s="1"/>
      <c r="F432" s="1"/>
      <c r="G432" s="1"/>
      <c r="H432" s="625"/>
      <c r="I432" s="625"/>
      <c r="J432" s="625"/>
      <c r="K432" s="625"/>
      <c r="L432" s="645"/>
      <c r="M432" s="625"/>
    </row>
    <row r="433" spans="1:13" ht="12.75">
      <c r="A433" s="1"/>
      <c r="B433" s="1"/>
      <c r="C433" s="1"/>
      <c r="D433" s="1"/>
      <c r="E433" s="1"/>
      <c r="F433" s="1"/>
      <c r="G433" s="1"/>
      <c r="H433" s="625"/>
      <c r="I433" s="625"/>
      <c r="J433" s="625"/>
      <c r="K433" s="625"/>
      <c r="L433" s="645"/>
      <c r="M433" s="625"/>
    </row>
    <row r="434" spans="1:13" ht="12.75">
      <c r="A434" s="1"/>
      <c r="B434" s="1"/>
      <c r="C434" s="1"/>
      <c r="D434" s="1"/>
      <c r="E434" s="1"/>
      <c r="F434" s="1"/>
      <c r="G434" s="1"/>
      <c r="H434" s="625"/>
      <c r="I434" s="625"/>
      <c r="J434" s="625"/>
      <c r="K434" s="625"/>
      <c r="L434" s="645"/>
      <c r="M434" s="625"/>
    </row>
    <row r="435" spans="1:13" ht="12.75">
      <c r="A435" s="1"/>
      <c r="B435" s="1"/>
      <c r="C435" s="1"/>
      <c r="D435" s="1"/>
      <c r="E435" s="1"/>
      <c r="F435" s="1"/>
      <c r="G435" s="1"/>
      <c r="H435" s="625"/>
      <c r="I435" s="625"/>
      <c r="J435" s="625"/>
      <c r="K435" s="625"/>
      <c r="L435" s="645"/>
      <c r="M435" s="625"/>
    </row>
    <row r="436" spans="1:13" ht="12.75">
      <c r="A436" s="1"/>
      <c r="B436" s="1"/>
      <c r="C436" s="1"/>
      <c r="D436" s="1"/>
      <c r="E436" s="1"/>
      <c r="F436" s="1"/>
      <c r="G436" s="1"/>
      <c r="H436" s="625"/>
      <c r="I436" s="625"/>
      <c r="J436" s="625"/>
      <c r="K436" s="625"/>
      <c r="L436" s="645"/>
      <c r="M436" s="625"/>
    </row>
    <row r="437" spans="1:13" ht="12.75">
      <c r="A437" s="1"/>
      <c r="B437" s="1"/>
      <c r="C437" s="1"/>
      <c r="D437" s="1"/>
      <c r="E437" s="1"/>
      <c r="F437" s="1"/>
      <c r="G437" s="1"/>
      <c r="H437" s="625"/>
      <c r="I437" s="625"/>
      <c r="J437" s="625"/>
      <c r="K437" s="625"/>
      <c r="L437" s="645"/>
      <c r="M437" s="625"/>
    </row>
    <row r="438" spans="1:13" ht="12.75">
      <c r="A438" s="1"/>
      <c r="B438" s="1"/>
      <c r="C438" s="1"/>
      <c r="D438" s="1"/>
      <c r="E438" s="1"/>
      <c r="F438" s="1"/>
      <c r="G438" s="1"/>
      <c r="H438" s="625"/>
      <c r="I438" s="625"/>
      <c r="J438" s="625"/>
      <c r="K438" s="625"/>
      <c r="L438" s="645"/>
      <c r="M438" s="625"/>
    </row>
    <row r="439" spans="1:13" ht="12.75">
      <c r="A439" s="1"/>
      <c r="B439" s="1"/>
      <c r="C439" s="1"/>
      <c r="D439" s="1"/>
      <c r="E439" s="1"/>
      <c r="F439" s="1"/>
      <c r="G439" s="1"/>
      <c r="H439" s="625"/>
      <c r="I439" s="625"/>
      <c r="J439" s="625"/>
      <c r="K439" s="625"/>
      <c r="L439" s="645"/>
      <c r="M439" s="625"/>
    </row>
    <row r="440" spans="1:13" ht="12.75">
      <c r="A440" s="1"/>
      <c r="B440" s="1"/>
      <c r="C440" s="1"/>
      <c r="D440" s="1"/>
      <c r="E440" s="1"/>
      <c r="F440" s="1"/>
      <c r="G440" s="1"/>
      <c r="H440" s="625"/>
      <c r="I440" s="625"/>
      <c r="J440" s="625"/>
      <c r="K440" s="625"/>
      <c r="L440" s="645"/>
      <c r="M440" s="625"/>
    </row>
    <row r="441" spans="1:13" ht="12.75">
      <c r="A441" s="1"/>
      <c r="B441" s="1"/>
      <c r="C441" s="1"/>
      <c r="D441" s="1"/>
      <c r="E441" s="1"/>
      <c r="F441" s="1"/>
      <c r="G441" s="1"/>
      <c r="H441" s="625"/>
      <c r="I441" s="625"/>
      <c r="J441" s="625"/>
      <c r="K441" s="625"/>
      <c r="L441" s="645"/>
      <c r="M441" s="625"/>
    </row>
    <row r="442" spans="1:13" ht="12.75">
      <c r="A442" s="1"/>
      <c r="B442" s="1"/>
      <c r="C442" s="1"/>
      <c r="D442" s="1"/>
      <c r="E442" s="1"/>
      <c r="F442" s="1"/>
      <c r="G442" s="1"/>
      <c r="H442" s="625"/>
      <c r="I442" s="625"/>
      <c r="J442" s="625"/>
      <c r="K442" s="625"/>
      <c r="L442" s="645"/>
      <c r="M442" s="625"/>
    </row>
    <row r="443" spans="1:13" ht="12.75">
      <c r="A443" s="1"/>
      <c r="B443" s="1"/>
      <c r="C443" s="1"/>
      <c r="D443" s="1"/>
      <c r="E443" s="1"/>
      <c r="F443" s="1"/>
      <c r="G443" s="1"/>
      <c r="H443" s="625"/>
      <c r="I443" s="625"/>
      <c r="J443" s="625"/>
      <c r="K443" s="625"/>
      <c r="L443" s="645"/>
      <c r="M443" s="625"/>
    </row>
    <row r="444" spans="1:13" ht="12.75">
      <c r="A444" s="1"/>
      <c r="B444" s="1"/>
      <c r="C444" s="1"/>
      <c r="D444" s="1"/>
      <c r="E444" s="1"/>
      <c r="F444" s="1"/>
      <c r="G444" s="1"/>
      <c r="H444" s="625"/>
      <c r="I444" s="625"/>
      <c r="J444" s="625"/>
      <c r="K444" s="625"/>
      <c r="L444" s="645"/>
      <c r="M444" s="625"/>
    </row>
    <row r="445" spans="1:13" ht="12.75">
      <c r="A445" s="1"/>
      <c r="B445" s="1"/>
      <c r="C445" s="1"/>
      <c r="D445" s="1"/>
      <c r="E445" s="1"/>
      <c r="F445" s="1"/>
      <c r="G445" s="1"/>
      <c r="H445" s="625"/>
      <c r="I445" s="625"/>
      <c r="J445" s="625"/>
      <c r="K445" s="625"/>
      <c r="L445" s="645"/>
      <c r="M445" s="625"/>
    </row>
    <row r="446" spans="1:13" ht="12.75">
      <c r="A446" s="1"/>
      <c r="B446" s="1"/>
      <c r="C446" s="1"/>
      <c r="D446" s="1"/>
      <c r="E446" s="1"/>
      <c r="F446" s="1"/>
      <c r="G446" s="1"/>
      <c r="H446" s="625"/>
      <c r="I446" s="625"/>
      <c r="J446" s="625"/>
      <c r="K446" s="625"/>
      <c r="L446" s="645"/>
      <c r="M446" s="625"/>
    </row>
    <row r="447" spans="1:13" ht="12.75">
      <c r="A447" s="1"/>
      <c r="B447" s="1"/>
      <c r="C447" s="1"/>
      <c r="D447" s="1"/>
      <c r="E447" s="1"/>
      <c r="F447" s="1"/>
      <c r="G447" s="1"/>
      <c r="H447" s="625"/>
      <c r="I447" s="625"/>
      <c r="J447" s="625"/>
      <c r="K447" s="625"/>
      <c r="L447" s="645"/>
      <c r="M447" s="625"/>
    </row>
    <row r="448" spans="1:13" ht="12.75">
      <c r="A448" s="1"/>
      <c r="B448" s="1"/>
      <c r="C448" s="1"/>
      <c r="D448" s="1"/>
      <c r="E448" s="1"/>
      <c r="F448" s="1"/>
      <c r="G448" s="1"/>
      <c r="H448" s="625"/>
      <c r="I448" s="625"/>
      <c r="J448" s="625"/>
      <c r="K448" s="625"/>
      <c r="L448" s="645"/>
      <c r="M448" s="625"/>
    </row>
    <row r="449" spans="1:13" ht="12.75">
      <c r="A449" s="1"/>
      <c r="B449" s="1"/>
      <c r="C449" s="1"/>
      <c r="D449" s="1"/>
      <c r="E449" s="1"/>
      <c r="F449" s="1"/>
      <c r="G449" s="1"/>
      <c r="H449" s="625"/>
      <c r="I449" s="625"/>
      <c r="J449" s="625"/>
      <c r="K449" s="625"/>
      <c r="L449" s="645"/>
      <c r="M449" s="625"/>
    </row>
    <row r="450" spans="1:13" ht="12.75">
      <c r="A450" s="1"/>
      <c r="B450" s="1"/>
      <c r="C450" s="1"/>
      <c r="D450" s="1"/>
      <c r="E450" s="1"/>
      <c r="F450" s="1"/>
      <c r="G450" s="1"/>
      <c r="H450" s="625"/>
      <c r="I450" s="625"/>
      <c r="J450" s="625"/>
      <c r="K450" s="625"/>
      <c r="L450" s="645"/>
      <c r="M450" s="625"/>
    </row>
    <row r="451" spans="1:13" ht="12.75">
      <c r="A451" s="1"/>
      <c r="B451" s="1"/>
      <c r="C451" s="1"/>
      <c r="D451" s="1"/>
      <c r="E451" s="1"/>
      <c r="F451" s="1"/>
      <c r="G451" s="1"/>
      <c r="H451" s="625"/>
      <c r="I451" s="625"/>
      <c r="J451" s="625"/>
      <c r="K451" s="625"/>
      <c r="L451" s="645"/>
      <c r="M451" s="625"/>
    </row>
    <row r="452" spans="1:13" ht="12.75">
      <c r="A452" s="1"/>
      <c r="B452" s="1"/>
      <c r="C452" s="1"/>
      <c r="D452" s="1"/>
      <c r="E452" s="1"/>
      <c r="F452" s="1"/>
      <c r="G452" s="1"/>
      <c r="H452" s="625"/>
      <c r="I452" s="625"/>
      <c r="J452" s="625"/>
      <c r="K452" s="625"/>
      <c r="L452" s="645"/>
      <c r="M452" s="625"/>
    </row>
    <row r="453" spans="1:13" ht="12.75">
      <c r="A453" s="1"/>
      <c r="B453" s="1"/>
      <c r="C453" s="1"/>
      <c r="D453" s="1"/>
      <c r="E453" s="1"/>
      <c r="F453" s="1"/>
      <c r="G453" s="1"/>
      <c r="H453" s="625"/>
      <c r="I453" s="625"/>
      <c r="J453" s="625"/>
      <c r="K453" s="625"/>
      <c r="L453" s="645"/>
      <c r="M453" s="625"/>
    </row>
    <row r="454" spans="1:13" ht="12.75">
      <c r="A454" s="1"/>
      <c r="B454" s="1"/>
      <c r="C454" s="1"/>
      <c r="D454" s="1"/>
      <c r="E454" s="1"/>
      <c r="F454" s="1"/>
      <c r="G454" s="1"/>
      <c r="H454" s="625"/>
      <c r="I454" s="625"/>
      <c r="J454" s="625"/>
      <c r="K454" s="625"/>
      <c r="L454" s="645"/>
      <c r="M454" s="625"/>
    </row>
    <row r="455" spans="1:13" ht="12.75">
      <c r="A455" s="1"/>
      <c r="B455" s="1"/>
      <c r="C455" s="1"/>
      <c r="D455" s="1"/>
      <c r="E455" s="1"/>
      <c r="F455" s="1"/>
      <c r="G455" s="1"/>
      <c r="H455" s="625"/>
      <c r="I455" s="625"/>
      <c r="J455" s="625"/>
      <c r="K455" s="625"/>
      <c r="L455" s="645"/>
      <c r="M455" s="625"/>
    </row>
    <row r="456" spans="1:13" ht="12.75">
      <c r="A456" s="1"/>
      <c r="B456" s="1"/>
      <c r="C456" s="1"/>
      <c r="D456" s="1"/>
      <c r="E456" s="1"/>
      <c r="F456" s="1"/>
      <c r="G456" s="1"/>
      <c r="H456" s="625"/>
      <c r="I456" s="625"/>
      <c r="J456" s="625"/>
      <c r="K456" s="625"/>
      <c r="L456" s="645"/>
      <c r="M456" s="625"/>
    </row>
    <row r="457" spans="1:13" ht="12.75">
      <c r="A457" s="1"/>
      <c r="B457" s="1"/>
      <c r="C457" s="1"/>
      <c r="D457" s="1"/>
      <c r="E457" s="1"/>
      <c r="F457" s="1"/>
      <c r="G457" s="1"/>
      <c r="H457" s="625"/>
      <c r="I457" s="625"/>
      <c r="J457" s="625"/>
      <c r="K457" s="625"/>
      <c r="L457" s="645"/>
      <c r="M457" s="625"/>
    </row>
    <row r="458" spans="1:13" ht="12.75">
      <c r="A458" s="1"/>
      <c r="B458" s="1"/>
      <c r="C458" s="1"/>
      <c r="D458" s="1"/>
      <c r="E458" s="1"/>
      <c r="F458" s="1"/>
      <c r="G458" s="1"/>
      <c r="H458" s="625"/>
      <c r="I458" s="625"/>
      <c r="J458" s="625"/>
      <c r="K458" s="625"/>
      <c r="L458" s="645"/>
      <c r="M458" s="625"/>
    </row>
    <row r="459" spans="1:13" ht="12.75">
      <c r="A459" s="1"/>
      <c r="B459" s="1"/>
      <c r="C459" s="1"/>
      <c r="D459" s="1"/>
      <c r="E459" s="1"/>
      <c r="F459" s="1"/>
      <c r="G459" s="1"/>
      <c r="H459" s="625"/>
      <c r="I459" s="625"/>
      <c r="J459" s="625"/>
      <c r="K459" s="625"/>
      <c r="L459" s="645"/>
      <c r="M459" s="625"/>
    </row>
    <row r="460" spans="1:13" ht="12.75">
      <c r="A460" s="1"/>
      <c r="B460" s="1"/>
      <c r="C460" s="1"/>
      <c r="D460" s="1"/>
      <c r="E460" s="1"/>
      <c r="F460" s="1"/>
      <c r="G460" s="1"/>
      <c r="H460" s="625"/>
      <c r="I460" s="625"/>
      <c r="J460" s="625"/>
      <c r="K460" s="625"/>
      <c r="L460" s="645"/>
      <c r="M460" s="625"/>
    </row>
    <row r="461" spans="1:13" ht="12.75">
      <c r="A461" s="1"/>
      <c r="B461" s="1"/>
      <c r="C461" s="1"/>
      <c r="D461" s="1"/>
      <c r="E461" s="1"/>
      <c r="F461" s="1"/>
      <c r="G461" s="1"/>
      <c r="H461" s="625"/>
      <c r="I461" s="625"/>
      <c r="J461" s="625"/>
      <c r="K461" s="625"/>
      <c r="L461" s="645"/>
      <c r="M461" s="625"/>
    </row>
    <row r="462" spans="1:13" ht="12.75">
      <c r="A462" s="1"/>
      <c r="B462" s="1"/>
      <c r="C462" s="1"/>
      <c r="D462" s="1"/>
      <c r="E462" s="1"/>
      <c r="F462" s="1"/>
      <c r="G462" s="1"/>
      <c r="H462" s="625"/>
      <c r="I462" s="625"/>
      <c r="J462" s="625"/>
      <c r="K462" s="625"/>
      <c r="L462" s="645"/>
      <c r="M462" s="625"/>
    </row>
    <row r="463" spans="1:13" ht="12.75">
      <c r="A463" s="1"/>
      <c r="B463" s="1"/>
      <c r="C463" s="1"/>
      <c r="D463" s="1"/>
      <c r="E463" s="1"/>
      <c r="F463" s="1"/>
      <c r="G463" s="1"/>
      <c r="H463" s="625"/>
      <c r="I463" s="625"/>
      <c r="J463" s="625"/>
      <c r="K463" s="625"/>
      <c r="L463" s="645"/>
      <c r="M463" s="625"/>
    </row>
    <row r="464" spans="1:13" ht="12.75">
      <c r="A464" s="1"/>
      <c r="B464" s="1"/>
      <c r="C464" s="1"/>
      <c r="D464" s="1"/>
      <c r="E464" s="1"/>
      <c r="F464" s="1"/>
      <c r="G464" s="1"/>
      <c r="H464" s="625"/>
      <c r="I464" s="625"/>
      <c r="J464" s="625"/>
      <c r="K464" s="625"/>
      <c r="L464" s="645"/>
      <c r="M464" s="625"/>
    </row>
    <row r="465" spans="1:13" ht="12.75">
      <c r="A465" s="1"/>
      <c r="B465" s="1"/>
      <c r="C465" s="1"/>
      <c r="D465" s="1"/>
      <c r="E465" s="1"/>
      <c r="F465" s="1"/>
      <c r="G465" s="1"/>
      <c r="H465" s="625"/>
      <c r="I465" s="625"/>
      <c r="J465" s="625"/>
      <c r="K465" s="625"/>
      <c r="L465" s="645"/>
      <c r="M465" s="625"/>
    </row>
    <row r="466" spans="1:13" ht="12.75">
      <c r="A466" s="1"/>
      <c r="B466" s="1"/>
      <c r="C466" s="1"/>
      <c r="D466" s="1"/>
      <c r="E466" s="1"/>
      <c r="F466" s="1"/>
      <c r="G466" s="1"/>
      <c r="H466" s="625"/>
      <c r="I466" s="625"/>
      <c r="J466" s="625"/>
      <c r="K466" s="625"/>
      <c r="L466" s="645"/>
      <c r="M466" s="625"/>
    </row>
    <row r="467" spans="1:13" ht="12.75">
      <c r="A467" s="1"/>
      <c r="B467" s="1"/>
      <c r="C467" s="1"/>
      <c r="D467" s="1"/>
      <c r="E467" s="1"/>
      <c r="F467" s="1"/>
      <c r="G467" s="1"/>
      <c r="H467" s="625"/>
      <c r="I467" s="625"/>
      <c r="J467" s="625"/>
      <c r="K467" s="625"/>
      <c r="L467" s="645"/>
      <c r="M467" s="625"/>
    </row>
    <row r="468" spans="1:13" ht="12.75">
      <c r="A468" s="1"/>
      <c r="B468" s="1"/>
      <c r="C468" s="1"/>
      <c r="D468" s="1"/>
      <c r="E468" s="1"/>
      <c r="F468" s="1"/>
      <c r="G468" s="1"/>
      <c r="H468" s="625"/>
      <c r="I468" s="625"/>
      <c r="J468" s="625"/>
      <c r="K468" s="625"/>
      <c r="L468" s="645"/>
      <c r="M468" s="625"/>
    </row>
    <row r="469" spans="1:13" ht="12.75">
      <c r="A469" s="1"/>
      <c r="B469" s="1"/>
      <c r="C469" s="1"/>
      <c r="D469" s="1"/>
      <c r="E469" s="1"/>
      <c r="F469" s="1"/>
      <c r="G469" s="1"/>
      <c r="H469" s="625"/>
      <c r="I469" s="625"/>
      <c r="J469" s="625"/>
      <c r="K469" s="625"/>
      <c r="L469" s="645"/>
      <c r="M469" s="625"/>
    </row>
    <row r="470" spans="1:13" ht="12.75">
      <c r="A470" s="1"/>
      <c r="B470" s="1"/>
      <c r="C470" s="1"/>
      <c r="D470" s="1"/>
      <c r="E470" s="1"/>
      <c r="F470" s="1"/>
      <c r="G470" s="1"/>
      <c r="H470" s="625"/>
      <c r="I470" s="625"/>
      <c r="J470" s="625"/>
      <c r="K470" s="625"/>
      <c r="L470" s="645"/>
      <c r="M470" s="625"/>
    </row>
    <row r="471" spans="1:13" ht="12.75">
      <c r="A471" s="1"/>
      <c r="B471" s="1"/>
      <c r="C471" s="1"/>
      <c r="D471" s="1"/>
      <c r="E471" s="1"/>
      <c r="F471" s="1"/>
      <c r="G471" s="1"/>
      <c r="H471" s="625"/>
      <c r="I471" s="625"/>
      <c r="J471" s="625"/>
      <c r="K471" s="625"/>
      <c r="L471" s="645"/>
      <c r="M471" s="625"/>
    </row>
    <row r="472" spans="1:13" ht="12.75">
      <c r="A472" s="1"/>
      <c r="B472" s="1"/>
      <c r="C472" s="1"/>
      <c r="D472" s="1"/>
      <c r="E472" s="1"/>
      <c r="F472" s="1"/>
      <c r="G472" s="1"/>
      <c r="H472" s="625"/>
      <c r="I472" s="625"/>
      <c r="J472" s="625"/>
      <c r="K472" s="625"/>
      <c r="L472" s="645"/>
      <c r="M472" s="625"/>
    </row>
    <row r="473" spans="1:13" ht="12.75">
      <c r="A473" s="1"/>
      <c r="B473" s="1"/>
      <c r="C473" s="1"/>
      <c r="D473" s="1"/>
      <c r="E473" s="1"/>
      <c r="F473" s="1"/>
      <c r="G473" s="1"/>
      <c r="H473" s="625"/>
      <c r="I473" s="625"/>
      <c r="J473" s="625"/>
      <c r="K473" s="625"/>
      <c r="L473" s="645"/>
      <c r="M473" s="625"/>
    </row>
    <row r="474" spans="1:13" ht="12.75">
      <c r="A474" s="1"/>
      <c r="B474" s="1"/>
      <c r="C474" s="1"/>
      <c r="D474" s="1"/>
      <c r="E474" s="1"/>
      <c r="F474" s="1"/>
      <c r="G474" s="1"/>
      <c r="H474" s="625"/>
      <c r="I474" s="625"/>
      <c r="J474" s="625"/>
      <c r="K474" s="625"/>
      <c r="L474" s="645"/>
      <c r="M474" s="625"/>
    </row>
    <row r="475" spans="1:13" ht="12.75">
      <c r="A475" s="1"/>
      <c r="B475" s="1"/>
      <c r="C475" s="1"/>
      <c r="D475" s="1"/>
      <c r="E475" s="1"/>
      <c r="F475" s="1"/>
      <c r="G475" s="1"/>
      <c r="H475" s="625"/>
      <c r="I475" s="625"/>
      <c r="J475" s="625"/>
      <c r="K475" s="625"/>
      <c r="L475" s="645"/>
      <c r="M475" s="625"/>
    </row>
    <row r="476" spans="1:13" ht="12.75">
      <c r="A476" s="1"/>
      <c r="B476" s="1"/>
      <c r="C476" s="1"/>
      <c r="D476" s="1"/>
      <c r="E476" s="1"/>
      <c r="F476" s="1"/>
      <c r="G476" s="1"/>
      <c r="H476" s="625"/>
      <c r="I476" s="625"/>
      <c r="J476" s="625"/>
      <c r="K476" s="625"/>
      <c r="L476" s="645"/>
      <c r="M476" s="625"/>
    </row>
    <row r="477" spans="1:13" ht="12.75">
      <c r="A477" s="1"/>
      <c r="B477" s="1"/>
      <c r="C477" s="1"/>
      <c r="D477" s="1"/>
      <c r="E477" s="1"/>
      <c r="F477" s="1"/>
      <c r="G477" s="1"/>
      <c r="H477" s="625"/>
      <c r="I477" s="625"/>
      <c r="J477" s="625"/>
      <c r="K477" s="625"/>
      <c r="L477" s="645"/>
      <c r="M477" s="625"/>
    </row>
    <row r="478" spans="1:13" ht="12.75">
      <c r="A478" s="1"/>
      <c r="B478" s="1"/>
      <c r="C478" s="1"/>
      <c r="D478" s="1"/>
      <c r="E478" s="1"/>
      <c r="F478" s="1"/>
      <c r="G478" s="1"/>
      <c r="H478" s="625"/>
      <c r="I478" s="625"/>
      <c r="J478" s="625"/>
      <c r="K478" s="625"/>
      <c r="L478" s="645"/>
      <c r="M478" s="625"/>
    </row>
    <row r="479" spans="1:13" ht="12.75">
      <c r="A479" s="1"/>
      <c r="B479" s="1"/>
      <c r="C479" s="1"/>
      <c r="D479" s="1"/>
      <c r="E479" s="1"/>
      <c r="F479" s="1"/>
      <c r="G479" s="1"/>
      <c r="H479" s="625"/>
      <c r="I479" s="625"/>
      <c r="J479" s="625"/>
      <c r="K479" s="625"/>
      <c r="L479" s="645"/>
      <c r="M479" s="625"/>
    </row>
    <row r="480" spans="1:13" ht="12.75">
      <c r="A480" s="1"/>
      <c r="B480" s="1"/>
      <c r="C480" s="1"/>
      <c r="D480" s="1"/>
      <c r="E480" s="1"/>
      <c r="F480" s="1"/>
      <c r="G480" s="1"/>
      <c r="H480" s="625"/>
      <c r="I480" s="625"/>
      <c r="J480" s="625"/>
      <c r="K480" s="625"/>
      <c r="L480" s="645"/>
      <c r="M480" s="625"/>
    </row>
    <row r="481" spans="1:13" ht="12.75">
      <c r="A481" s="1"/>
      <c r="B481" s="1"/>
      <c r="C481" s="1"/>
      <c r="D481" s="1"/>
      <c r="E481" s="1"/>
      <c r="F481" s="1"/>
      <c r="G481" s="1"/>
      <c r="H481" s="625"/>
      <c r="I481" s="625"/>
      <c r="J481" s="625"/>
      <c r="K481" s="625"/>
      <c r="L481" s="645"/>
      <c r="M481" s="625"/>
    </row>
    <row r="482" spans="1:13" ht="12.75">
      <c r="A482" s="1"/>
      <c r="B482" s="1"/>
      <c r="C482" s="1"/>
      <c r="D482" s="1"/>
      <c r="E482" s="1"/>
      <c r="F482" s="1"/>
      <c r="G482" s="1"/>
      <c r="H482" s="625"/>
      <c r="I482" s="625"/>
      <c r="J482" s="625"/>
      <c r="K482" s="625"/>
      <c r="L482" s="645"/>
      <c r="M482" s="625"/>
    </row>
    <row r="483" spans="1:13" ht="12.75">
      <c r="A483" s="1"/>
      <c r="B483" s="1"/>
      <c r="C483" s="1"/>
      <c r="D483" s="1"/>
      <c r="E483" s="1"/>
      <c r="F483" s="1"/>
      <c r="G483" s="1"/>
      <c r="H483" s="625"/>
      <c r="I483" s="625"/>
      <c r="J483" s="625"/>
      <c r="K483" s="625"/>
      <c r="L483" s="645"/>
      <c r="M483" s="625"/>
    </row>
    <row r="484" spans="1:13" ht="12.75">
      <c r="A484" s="1"/>
      <c r="B484" s="1"/>
      <c r="C484" s="1"/>
      <c r="D484" s="1"/>
      <c r="E484" s="1"/>
      <c r="F484" s="1"/>
      <c r="G484" s="1"/>
      <c r="H484" s="625"/>
      <c r="I484" s="625"/>
      <c r="J484" s="625"/>
      <c r="K484" s="625"/>
      <c r="L484" s="645"/>
      <c r="M484" s="625"/>
    </row>
    <row r="485" spans="1:13" ht="12.75">
      <c r="A485" s="1"/>
      <c r="B485" s="1"/>
      <c r="C485" s="1"/>
      <c r="D485" s="1"/>
      <c r="E485" s="1"/>
      <c r="F485" s="1"/>
      <c r="G485" s="1"/>
      <c r="H485" s="625"/>
      <c r="I485" s="625"/>
      <c r="J485" s="625"/>
      <c r="K485" s="625"/>
      <c r="L485" s="645"/>
      <c r="M485" s="625"/>
    </row>
    <row r="486" spans="1:13" ht="12.75">
      <c r="A486" s="1"/>
      <c r="B486" s="1"/>
      <c r="C486" s="1"/>
      <c r="D486" s="1"/>
      <c r="E486" s="1"/>
      <c r="F486" s="1"/>
      <c r="G486" s="1"/>
      <c r="H486" s="625"/>
      <c r="I486" s="625"/>
      <c r="J486" s="625"/>
      <c r="K486" s="625"/>
      <c r="L486" s="645"/>
      <c r="M486" s="625"/>
    </row>
    <row r="487" spans="1:13" ht="12.75">
      <c r="A487" s="1"/>
      <c r="B487" s="1"/>
      <c r="C487" s="1"/>
      <c r="D487" s="1"/>
      <c r="E487" s="1"/>
      <c r="F487" s="1"/>
      <c r="G487" s="1"/>
      <c r="H487" s="625"/>
      <c r="I487" s="625"/>
      <c r="J487" s="625"/>
      <c r="K487" s="625"/>
      <c r="L487" s="645"/>
      <c r="M487" s="625"/>
    </row>
    <row r="488" spans="1:13" ht="12.75">
      <c r="A488" s="1"/>
      <c r="B488" s="1"/>
      <c r="C488" s="1"/>
      <c r="D488" s="1"/>
      <c r="E488" s="1"/>
      <c r="F488" s="1"/>
      <c r="G488" s="1"/>
      <c r="H488" s="625"/>
      <c r="I488" s="625"/>
      <c r="J488" s="625"/>
      <c r="K488" s="625"/>
      <c r="L488" s="645"/>
      <c r="M488" s="625"/>
    </row>
    <row r="489" spans="1:13" ht="12.75">
      <c r="A489" s="1"/>
      <c r="B489" s="1"/>
      <c r="C489" s="1"/>
      <c r="D489" s="1"/>
      <c r="E489" s="1"/>
      <c r="F489" s="1"/>
      <c r="G489" s="1"/>
      <c r="H489" s="625"/>
      <c r="I489" s="625"/>
      <c r="J489" s="625"/>
      <c r="K489" s="625"/>
      <c r="L489" s="645"/>
      <c r="M489" s="625"/>
    </row>
    <row r="490" spans="1:13" ht="12.75">
      <c r="A490" s="1"/>
      <c r="B490" s="1"/>
      <c r="C490" s="1"/>
      <c r="D490" s="1"/>
      <c r="E490" s="1"/>
      <c r="F490" s="1"/>
      <c r="G490" s="1"/>
      <c r="H490" s="625"/>
      <c r="I490" s="625"/>
      <c r="J490" s="625"/>
      <c r="K490" s="625"/>
      <c r="L490" s="645"/>
      <c r="M490" s="625"/>
    </row>
    <row r="491" spans="1:13" ht="12.75">
      <c r="A491" s="1"/>
      <c r="B491" s="1"/>
      <c r="C491" s="1"/>
      <c r="D491" s="1"/>
      <c r="E491" s="1"/>
      <c r="F491" s="1"/>
      <c r="G491" s="1"/>
      <c r="H491" s="625"/>
      <c r="I491" s="625"/>
      <c r="J491" s="625"/>
      <c r="K491" s="625"/>
      <c r="L491" s="645"/>
      <c r="M491" s="625"/>
    </row>
    <row r="492" spans="1:13" ht="12.75">
      <c r="A492" s="1"/>
      <c r="B492" s="1"/>
      <c r="C492" s="1"/>
      <c r="D492" s="1"/>
      <c r="E492" s="1"/>
      <c r="F492" s="1"/>
      <c r="G492" s="1"/>
      <c r="H492" s="625"/>
      <c r="I492" s="625"/>
      <c r="J492" s="625"/>
      <c r="K492" s="625"/>
      <c r="L492" s="645"/>
      <c r="M492" s="625"/>
    </row>
    <row r="493" spans="1:13" ht="12.75">
      <c r="A493" s="1"/>
      <c r="B493" s="1"/>
      <c r="C493" s="1"/>
      <c r="D493" s="1"/>
      <c r="E493" s="1"/>
      <c r="F493" s="1"/>
      <c r="G493" s="1"/>
      <c r="H493" s="625"/>
      <c r="I493" s="625"/>
      <c r="J493" s="625"/>
      <c r="K493" s="625"/>
      <c r="L493" s="645"/>
      <c r="M493" s="625"/>
    </row>
    <row r="494" spans="1:13" ht="12.75">
      <c r="A494" s="1"/>
      <c r="B494" s="1"/>
      <c r="C494" s="1"/>
      <c r="D494" s="1"/>
      <c r="E494" s="1"/>
      <c r="F494" s="1"/>
      <c r="G494" s="1"/>
      <c r="H494" s="625"/>
      <c r="I494" s="625"/>
      <c r="J494" s="625"/>
      <c r="K494" s="625"/>
      <c r="L494" s="645"/>
      <c r="M494" s="625"/>
    </row>
    <row r="495" spans="1:13" ht="12.75">
      <c r="A495" s="1"/>
      <c r="B495" s="1"/>
      <c r="C495" s="1"/>
      <c r="D495" s="1"/>
      <c r="E495" s="1"/>
      <c r="F495" s="1"/>
      <c r="G495" s="1"/>
      <c r="H495" s="625"/>
      <c r="I495" s="625"/>
      <c r="J495" s="625"/>
      <c r="K495" s="625"/>
      <c r="L495" s="645"/>
      <c r="M495" s="625"/>
    </row>
    <row r="496" spans="1:13" ht="12.75">
      <c r="A496" s="1"/>
      <c r="B496" s="1"/>
      <c r="C496" s="1"/>
      <c r="D496" s="1"/>
      <c r="E496" s="1"/>
      <c r="F496" s="1"/>
      <c r="G496" s="1"/>
      <c r="H496" s="625"/>
      <c r="I496" s="625"/>
      <c r="J496" s="625"/>
      <c r="K496" s="625"/>
      <c r="L496" s="645"/>
      <c r="M496" s="625"/>
    </row>
    <row r="497" spans="1:13" ht="12.75">
      <c r="A497" s="1"/>
      <c r="B497" s="1"/>
      <c r="C497" s="1"/>
      <c r="D497" s="1"/>
      <c r="E497" s="1"/>
      <c r="F497" s="1"/>
      <c r="G497" s="1"/>
      <c r="H497" s="625"/>
      <c r="I497" s="625"/>
      <c r="J497" s="625"/>
      <c r="K497" s="625"/>
      <c r="L497" s="645"/>
      <c r="M497" s="625"/>
    </row>
    <row r="498" spans="1:13" ht="12.75">
      <c r="A498" s="1"/>
      <c r="B498" s="1"/>
      <c r="C498" s="1"/>
      <c r="D498" s="1"/>
      <c r="E498" s="1"/>
      <c r="F498" s="1"/>
      <c r="G498" s="1"/>
      <c r="H498" s="625"/>
      <c r="I498" s="625"/>
      <c r="J498" s="625"/>
      <c r="K498" s="625"/>
      <c r="L498" s="645"/>
      <c r="M498" s="625"/>
    </row>
    <row r="499" spans="1:13" ht="12.75">
      <c r="A499" s="1"/>
      <c r="B499" s="1"/>
      <c r="C499" s="1"/>
      <c r="D499" s="1"/>
      <c r="E499" s="1"/>
      <c r="F499" s="1"/>
      <c r="G499" s="1"/>
      <c r="H499" s="625"/>
      <c r="I499" s="625"/>
      <c r="J499" s="625"/>
      <c r="K499" s="625"/>
      <c r="L499" s="645"/>
      <c r="M499" s="625"/>
    </row>
    <row r="500" spans="1:13" ht="12.75">
      <c r="A500" s="1"/>
      <c r="B500" s="1"/>
      <c r="C500" s="1"/>
      <c r="D500" s="1"/>
      <c r="E500" s="1"/>
      <c r="F500" s="1"/>
      <c r="G500" s="1"/>
      <c r="H500" s="625"/>
      <c r="I500" s="625"/>
      <c r="J500" s="625"/>
      <c r="K500" s="625"/>
      <c r="L500" s="645"/>
      <c r="M500" s="625"/>
    </row>
    <row r="501" spans="1:13" ht="12.75">
      <c r="A501" s="1"/>
      <c r="B501" s="1"/>
      <c r="C501" s="1"/>
      <c r="D501" s="1"/>
      <c r="E501" s="1"/>
      <c r="F501" s="1"/>
      <c r="G501" s="1"/>
      <c r="H501" s="625"/>
      <c r="I501" s="625"/>
      <c r="J501" s="625"/>
      <c r="K501" s="625"/>
      <c r="L501" s="645"/>
      <c r="M501" s="625"/>
    </row>
    <row r="502" spans="1:13" ht="12.75">
      <c r="A502" s="1"/>
      <c r="B502" s="1"/>
      <c r="C502" s="1"/>
      <c r="D502" s="1"/>
      <c r="E502" s="1"/>
      <c r="F502" s="1"/>
      <c r="G502" s="1"/>
      <c r="H502" s="625"/>
      <c r="I502" s="625"/>
      <c r="J502" s="625"/>
      <c r="K502" s="625"/>
      <c r="L502" s="645"/>
      <c r="M502" s="625"/>
    </row>
    <row r="503" spans="1:13" ht="12.75">
      <c r="A503" s="1"/>
      <c r="B503" s="1"/>
      <c r="C503" s="1"/>
      <c r="D503" s="1"/>
      <c r="E503" s="1"/>
      <c r="F503" s="1"/>
      <c r="G503" s="1"/>
      <c r="H503" s="625"/>
      <c r="I503" s="625"/>
      <c r="J503" s="625"/>
      <c r="K503" s="625"/>
      <c r="L503" s="645"/>
      <c r="M503" s="625"/>
    </row>
    <row r="504" spans="1:13" ht="12.75">
      <c r="A504" s="1"/>
      <c r="B504" s="1"/>
      <c r="C504" s="1"/>
      <c r="D504" s="1"/>
      <c r="E504" s="1"/>
      <c r="F504" s="1"/>
      <c r="G504" s="1"/>
      <c r="H504" s="625"/>
      <c r="I504" s="625"/>
      <c r="J504" s="625"/>
      <c r="K504" s="625"/>
      <c r="L504" s="645"/>
      <c r="M504" s="625"/>
    </row>
    <row r="505" spans="1:13" ht="12.75">
      <c r="A505" s="1"/>
      <c r="B505" s="1"/>
      <c r="C505" s="1"/>
      <c r="D505" s="1"/>
      <c r="E505" s="1"/>
      <c r="F505" s="1"/>
      <c r="G505" s="1"/>
      <c r="H505" s="625"/>
      <c r="I505" s="625"/>
      <c r="J505" s="625"/>
      <c r="K505" s="625"/>
      <c r="L505" s="645"/>
      <c r="M505" s="625"/>
    </row>
    <row r="506" spans="1:13" ht="12.75">
      <c r="A506" s="1"/>
      <c r="B506" s="1"/>
      <c r="C506" s="1"/>
      <c r="D506" s="1"/>
      <c r="E506" s="1"/>
      <c r="F506" s="1"/>
      <c r="G506" s="1"/>
      <c r="H506" s="625"/>
      <c r="I506" s="625"/>
      <c r="J506" s="625"/>
      <c r="K506" s="625"/>
      <c r="L506" s="645"/>
      <c r="M506" s="625"/>
    </row>
    <row r="507" spans="1:13" ht="12.75">
      <c r="A507" s="1"/>
      <c r="B507" s="1"/>
      <c r="C507" s="1"/>
      <c r="D507" s="1"/>
      <c r="E507" s="1"/>
      <c r="F507" s="1"/>
      <c r="G507" s="1"/>
      <c r="H507" s="625"/>
      <c r="I507" s="625"/>
      <c r="J507" s="625"/>
      <c r="K507" s="625"/>
      <c r="L507" s="645"/>
      <c r="M507" s="625"/>
    </row>
    <row r="508" spans="1:13" ht="12.75">
      <c r="A508" s="1"/>
      <c r="B508" s="1"/>
      <c r="C508" s="1"/>
      <c r="D508" s="1"/>
      <c r="E508" s="1"/>
      <c r="F508" s="1"/>
      <c r="G508" s="1"/>
      <c r="H508" s="625"/>
      <c r="I508" s="625"/>
      <c r="J508" s="625"/>
      <c r="K508" s="625"/>
      <c r="L508" s="645"/>
      <c r="M508" s="625"/>
    </row>
    <row r="509" spans="1:13" ht="12.75">
      <c r="A509" s="1"/>
      <c r="B509" s="1"/>
      <c r="C509" s="1"/>
      <c r="D509" s="1"/>
      <c r="E509" s="1"/>
      <c r="F509" s="1"/>
      <c r="G509" s="1"/>
      <c r="H509" s="625"/>
      <c r="I509" s="625"/>
      <c r="J509" s="625"/>
      <c r="K509" s="625"/>
      <c r="L509" s="645"/>
      <c r="M509" s="625"/>
    </row>
    <row r="510" spans="1:13" ht="12.75">
      <c r="A510" s="1"/>
      <c r="B510" s="1"/>
      <c r="C510" s="1"/>
      <c r="D510" s="1"/>
      <c r="E510" s="1"/>
      <c r="F510" s="1"/>
      <c r="G510" s="1"/>
      <c r="H510" s="625"/>
      <c r="I510" s="625"/>
      <c r="J510" s="625"/>
      <c r="K510" s="625"/>
      <c r="L510" s="645"/>
      <c r="M510" s="625"/>
    </row>
    <row r="511" spans="1:13" ht="12.75">
      <c r="A511" s="1"/>
      <c r="B511" s="1"/>
      <c r="C511" s="1"/>
      <c r="D511" s="1"/>
      <c r="E511" s="1"/>
      <c r="F511" s="1"/>
      <c r="G511" s="1"/>
      <c r="H511" s="625"/>
      <c r="I511" s="625"/>
      <c r="J511" s="625"/>
      <c r="K511" s="625"/>
      <c r="L511" s="645"/>
      <c r="M511" s="625"/>
    </row>
    <row r="512" spans="1:13" ht="12.75">
      <c r="A512" s="1"/>
      <c r="B512" s="1"/>
      <c r="C512" s="1"/>
      <c r="D512" s="1"/>
      <c r="E512" s="1"/>
      <c r="F512" s="1"/>
      <c r="G512" s="1"/>
      <c r="H512" s="625"/>
      <c r="I512" s="625"/>
      <c r="J512" s="625"/>
      <c r="K512" s="625"/>
      <c r="L512" s="645"/>
      <c r="M512" s="625"/>
    </row>
    <row r="513" spans="1:13" ht="12.75">
      <c r="A513" s="1"/>
      <c r="B513" s="1"/>
      <c r="C513" s="1"/>
      <c r="D513" s="1"/>
      <c r="E513" s="1"/>
      <c r="F513" s="1"/>
      <c r="G513" s="1"/>
      <c r="H513" s="625"/>
      <c r="I513" s="625"/>
      <c r="J513" s="625"/>
      <c r="K513" s="625"/>
      <c r="L513" s="645"/>
      <c r="M513" s="625"/>
    </row>
    <row r="514" spans="1:13" ht="12.75">
      <c r="A514" s="1"/>
      <c r="B514" s="1"/>
      <c r="C514" s="1"/>
      <c r="D514" s="1"/>
      <c r="E514" s="1"/>
      <c r="F514" s="1"/>
      <c r="G514" s="1"/>
      <c r="H514" s="625"/>
      <c r="I514" s="625"/>
      <c r="J514" s="625"/>
      <c r="K514" s="625"/>
      <c r="L514" s="645"/>
      <c r="M514" s="625"/>
    </row>
    <row r="515" spans="1:13" ht="12.75">
      <c r="A515" s="1"/>
      <c r="B515" s="1"/>
      <c r="C515" s="1"/>
      <c r="D515" s="1"/>
      <c r="E515" s="1"/>
      <c r="F515" s="1"/>
      <c r="G515" s="1"/>
      <c r="H515" s="625"/>
      <c r="I515" s="625"/>
      <c r="J515" s="625"/>
      <c r="K515" s="625"/>
      <c r="L515" s="645"/>
      <c r="M515" s="625"/>
    </row>
    <row r="516" spans="1:13" ht="12.75">
      <c r="A516" s="1"/>
      <c r="B516" s="1"/>
      <c r="C516" s="1"/>
      <c r="D516" s="1"/>
      <c r="E516" s="1"/>
      <c r="F516" s="1"/>
      <c r="G516" s="1"/>
      <c r="H516" s="625"/>
      <c r="I516" s="625"/>
      <c r="J516" s="625"/>
      <c r="K516" s="625"/>
      <c r="L516" s="645"/>
      <c r="M516" s="625"/>
    </row>
    <row r="517" spans="1:13" ht="12.75">
      <c r="A517" s="1"/>
      <c r="B517" s="1"/>
      <c r="C517" s="1"/>
      <c r="D517" s="1"/>
      <c r="E517" s="1"/>
      <c r="F517" s="1"/>
      <c r="G517" s="1"/>
      <c r="H517" s="625"/>
      <c r="I517" s="625"/>
      <c r="J517" s="625"/>
      <c r="K517" s="625"/>
      <c r="L517" s="645"/>
      <c r="M517" s="625"/>
    </row>
    <row r="518" spans="1:13" ht="12.75">
      <c r="A518" s="1"/>
      <c r="B518" s="1"/>
      <c r="C518" s="1"/>
      <c r="D518" s="1"/>
      <c r="E518" s="1"/>
      <c r="F518" s="1"/>
      <c r="G518" s="1"/>
      <c r="H518" s="625"/>
      <c r="I518" s="625"/>
      <c r="J518" s="625"/>
      <c r="K518" s="625"/>
      <c r="L518" s="645"/>
      <c r="M518" s="625"/>
    </row>
    <row r="519" spans="1:13" ht="12.75">
      <c r="A519" s="1"/>
      <c r="B519" s="1"/>
      <c r="C519" s="1"/>
      <c r="D519" s="1"/>
      <c r="E519" s="1"/>
      <c r="F519" s="1"/>
      <c r="G519" s="1"/>
      <c r="H519" s="625"/>
      <c r="I519" s="625"/>
      <c r="J519" s="625"/>
      <c r="K519" s="625"/>
      <c r="L519" s="645"/>
      <c r="M519" s="625"/>
    </row>
    <row r="520" spans="1:13" ht="12.75">
      <c r="A520" s="1"/>
      <c r="B520" s="1"/>
      <c r="C520" s="1"/>
      <c r="D520" s="1"/>
      <c r="E520" s="1"/>
      <c r="F520" s="1"/>
      <c r="G520" s="1"/>
      <c r="H520" s="625"/>
      <c r="I520" s="625"/>
      <c r="J520" s="625"/>
      <c r="K520" s="625"/>
      <c r="M520" s="625"/>
    </row>
    <row r="521" spans="1:13" ht="12.75">
      <c r="A521" s="1"/>
      <c r="B521" s="1"/>
      <c r="C521" s="1"/>
      <c r="D521" s="1"/>
      <c r="E521" s="1"/>
      <c r="F521" s="1"/>
      <c r="G521" s="1"/>
      <c r="H521" s="625"/>
      <c r="I521" s="625"/>
      <c r="J521" s="625"/>
      <c r="K521" s="625"/>
      <c r="M521" s="625"/>
    </row>
    <row r="522" spans="1:13" ht="12.75">
      <c r="A522" s="1"/>
      <c r="B522" s="1"/>
      <c r="C522" s="1"/>
      <c r="D522" s="1"/>
      <c r="E522" s="1"/>
      <c r="F522" s="1"/>
      <c r="G522" s="1"/>
      <c r="H522" s="625"/>
      <c r="I522" s="625"/>
      <c r="J522" s="625"/>
      <c r="K522" s="625"/>
      <c r="M522" s="625"/>
    </row>
    <row r="523" spans="1:13" ht="12.75">
      <c r="A523" s="1"/>
      <c r="B523" s="1"/>
      <c r="C523" s="1"/>
      <c r="D523" s="1"/>
      <c r="E523" s="1"/>
      <c r="F523" s="1"/>
      <c r="G523" s="1"/>
      <c r="H523" s="625"/>
      <c r="I523" s="625"/>
      <c r="J523" s="625"/>
      <c r="K523" s="625"/>
      <c r="M523" s="625"/>
    </row>
    <row r="524" spans="1:13" ht="12.75">
      <c r="A524" s="1"/>
      <c r="B524" s="1"/>
      <c r="C524" s="1"/>
      <c r="D524" s="1"/>
      <c r="E524" s="1"/>
      <c r="F524" s="1"/>
      <c r="G524" s="1"/>
      <c r="H524" s="625"/>
      <c r="I524" s="625"/>
      <c r="J524" s="625"/>
      <c r="K524" s="625"/>
      <c r="M524" s="625"/>
    </row>
    <row r="525" spans="1:13" ht="12.75">
      <c r="A525" s="1"/>
      <c r="B525" s="1"/>
      <c r="C525" s="1"/>
      <c r="D525" s="1"/>
      <c r="E525" s="1"/>
      <c r="F525" s="1"/>
      <c r="G525" s="1"/>
      <c r="H525" s="625"/>
      <c r="I525" s="625"/>
      <c r="J525" s="625"/>
      <c r="K525" s="625"/>
      <c r="M525" s="625"/>
    </row>
  </sheetData>
  <sheetProtection password="F5E0" sheet="1" objects="1" scenarios="1" formatCells="0" formatColumns="0" formatRows="0"/>
  <protectedRanges>
    <protectedRange sqref="L211 H212:K212 M212 N211 O212:P212" name="Transfer from Surplus Retention Reserve"/>
    <protectedRange sqref="H190:P193 H198:P201" name="Capital Assets"/>
    <protectedRange sqref="H144:P149 H162:P164 H154:P158 H168:P179" name="Administration"/>
    <protectedRange sqref="H132:P137" name="Vehicle Costs"/>
    <protectedRange sqref="H116:P116 H118:P127" name="Facility Costs"/>
    <protectedRange sqref="H105:P108 H89:P94 H98:P101" name="Program Costs"/>
    <protectedRange sqref="H66:P81" name="Service Delivery Costs"/>
    <protectedRange sqref="H56:P61" name="Service Delivery Staffing Basic Care"/>
    <protectedRange sqref="H46:P52" name="Service Delivery Staffing Client Development"/>
    <protectedRange sqref="H14:P34" name="Revenue"/>
    <protectedRange sqref="J10:O10" name="As At"/>
  </protectedRanges>
  <mergeCells count="51">
    <mergeCell ref="C31:F31"/>
    <mergeCell ref="C52:F52"/>
    <mergeCell ref="C33:F33"/>
    <mergeCell ref="C51:F51"/>
    <mergeCell ref="C50:F50"/>
    <mergeCell ref="C34:F34"/>
    <mergeCell ref="J10:K10"/>
    <mergeCell ref="G8:I8"/>
    <mergeCell ref="C8:E8"/>
    <mergeCell ref="C108:F108"/>
    <mergeCell ref="C80:F80"/>
    <mergeCell ref="C32:F32"/>
    <mergeCell ref="C59:F59"/>
    <mergeCell ref="C60:F60"/>
    <mergeCell ref="C79:F79"/>
    <mergeCell ref="C30:F30"/>
    <mergeCell ref="C125:F125"/>
    <mergeCell ref="C126:F126"/>
    <mergeCell ref="C101:F101"/>
    <mergeCell ref="C107:F107"/>
    <mergeCell ref="C81:F81"/>
    <mergeCell ref="C100:F100"/>
    <mergeCell ref="C179:F179"/>
    <mergeCell ref="C136:F136"/>
    <mergeCell ref="C147:F147"/>
    <mergeCell ref="C149:F149"/>
    <mergeCell ref="C148:F148"/>
    <mergeCell ref="C137:F137"/>
    <mergeCell ref="D173:F173"/>
    <mergeCell ref="C177:F177"/>
    <mergeCell ref="C178:F178"/>
    <mergeCell ref="A214:G214"/>
    <mergeCell ref="A210:G210"/>
    <mergeCell ref="C190:F190"/>
    <mergeCell ref="C192:F192"/>
    <mergeCell ref="C193:F193"/>
    <mergeCell ref="C198:F198"/>
    <mergeCell ref="C199:F199"/>
    <mergeCell ref="C200:F200"/>
    <mergeCell ref="C201:F201"/>
    <mergeCell ref="C191:F191"/>
    <mergeCell ref="A2:P2"/>
    <mergeCell ref="A1:E1"/>
    <mergeCell ref="G7:I7"/>
    <mergeCell ref="C5:H5"/>
    <mergeCell ref="C6:H6"/>
    <mergeCell ref="D7:E7"/>
    <mergeCell ref="A3:P3"/>
    <mergeCell ref="A4:P4"/>
    <mergeCell ref="N7:O7"/>
    <mergeCell ref="L7:M7"/>
  </mergeCells>
  <printOptions horizontalCentered="1"/>
  <pageMargins left="0.17" right="0.17" top="0.55" bottom="0.42" header="0.4" footer="0.17"/>
  <pageSetup fitToHeight="0" horizontalDpi="600" verticalDpi="600" orientation="portrait" paperSize="5" scale="59" r:id="rId4"/>
  <rowBreaks count="2" manualBreakCount="2">
    <brk id="111" max="15" man="1"/>
    <brk id="205" max="1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P527"/>
  <sheetViews>
    <sheetView showZeros="0" tabSelected="1" defaultGridColor="0" zoomScalePageLayoutView="0" colorId="22" workbookViewId="0" topLeftCell="A184">
      <selection activeCell="R25" sqref="R25"/>
    </sheetView>
  </sheetViews>
  <sheetFormatPr defaultColWidth="9.140625" defaultRowHeight="12.75"/>
  <cols>
    <col min="1" max="1" width="2.140625" style="14" customWidth="1"/>
    <col min="2" max="2" width="13.00390625" style="14" customWidth="1"/>
    <col min="3" max="3" width="7.00390625" style="14" customWidth="1"/>
    <col min="4" max="4" width="7.8515625" style="14" customWidth="1"/>
    <col min="5" max="5" width="7.421875" style="14" customWidth="1"/>
    <col min="6" max="6" width="3.8515625" style="14" customWidth="1"/>
    <col min="7" max="7" width="1.1484375" style="14" customWidth="1"/>
    <col min="8" max="11" width="11.140625" style="624" customWidth="1"/>
    <col min="12" max="12" width="11.140625" style="586" customWidth="1"/>
    <col min="13" max="13" width="11.140625" style="624" customWidth="1"/>
    <col min="14" max="15" width="11.140625" style="625" customWidth="1"/>
    <col min="16" max="16" width="40.57421875" style="1" customWidth="1"/>
    <col min="17" max="16384" width="9.140625" style="14" customWidth="1"/>
  </cols>
  <sheetData>
    <row r="1" spans="1:15" ht="18" customHeight="1">
      <c r="A1" s="822" t="s">
        <v>259</v>
      </c>
      <c r="B1" s="823"/>
      <c r="C1" s="823"/>
      <c r="D1" s="823"/>
      <c r="E1" s="824"/>
      <c r="H1" s="623"/>
      <c r="L1" s="625"/>
      <c r="N1" s="624"/>
      <c r="O1" s="624"/>
    </row>
    <row r="2" spans="1:16" ht="15.75">
      <c r="A2" s="756" t="s">
        <v>0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</row>
    <row r="3" spans="1:16" ht="12.75">
      <c r="A3" s="810" t="s">
        <v>250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1"/>
    </row>
    <row r="4" spans="1:16" ht="12.75">
      <c r="A4" s="812" t="s">
        <v>217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774"/>
    </row>
    <row r="5" spans="1:15" ht="12.75">
      <c r="A5" s="47" t="s">
        <v>218</v>
      </c>
      <c r="B5" s="30"/>
      <c r="C5" s="762" t="str">
        <f>+'Tab 1 - Control Sheet '!C3</f>
        <v>Grande Prairie Family Education Society</v>
      </c>
      <c r="D5" s="762"/>
      <c r="E5" s="762"/>
      <c r="F5" s="762"/>
      <c r="G5" s="762"/>
      <c r="H5" s="762"/>
      <c r="I5" s="586"/>
      <c r="L5" s="626"/>
      <c r="M5" s="586"/>
      <c r="N5" s="626"/>
      <c r="O5" s="626"/>
    </row>
    <row r="6" spans="1:15" ht="12.75" customHeight="1">
      <c r="A6" s="47" t="s">
        <v>2</v>
      </c>
      <c r="B6" s="30"/>
      <c r="C6" s="761" t="str">
        <f>+'Tab 1 - Control Sheet '!C5</f>
        <v>Healthy Families Home Visitation and FASD Support</v>
      </c>
      <c r="D6" s="761"/>
      <c r="E6" s="761"/>
      <c r="F6" s="761"/>
      <c r="G6" s="761"/>
      <c r="H6" s="761"/>
      <c r="I6" s="586"/>
      <c r="J6" s="627"/>
      <c r="K6" s="717">
        <v>1</v>
      </c>
      <c r="L6" s="628" t="s">
        <v>246</v>
      </c>
      <c r="M6" s="586"/>
      <c r="N6" s="629"/>
      <c r="O6" s="629"/>
    </row>
    <row r="7" spans="1:15" ht="15">
      <c r="A7" s="505" t="s">
        <v>3</v>
      </c>
      <c r="B7" s="506"/>
      <c r="C7" s="507" t="s">
        <v>4</v>
      </c>
      <c r="D7" s="763">
        <f>+'Tab 1 - Control Sheet '!C9</f>
        <v>43556</v>
      </c>
      <c r="E7" s="763"/>
      <c r="F7" s="508" t="s">
        <v>5</v>
      </c>
      <c r="G7" s="808">
        <f>+'Tab 1 - Control Sheet '!G9</f>
        <v>43921</v>
      </c>
      <c r="H7" s="808"/>
      <c r="I7" s="809"/>
      <c r="J7" s="630"/>
      <c r="K7" s="630"/>
      <c r="L7" s="815" t="s">
        <v>247</v>
      </c>
      <c r="M7" s="816"/>
      <c r="N7" s="813"/>
      <c r="O7" s="814"/>
    </row>
    <row r="8" spans="1:15" ht="15">
      <c r="A8" s="47" t="s">
        <v>6</v>
      </c>
      <c r="B8" s="51"/>
      <c r="C8" s="759" t="str">
        <f>+'Tab 1 - Control Sheet '!C16</f>
        <v>ACS250523</v>
      </c>
      <c r="D8" s="759"/>
      <c r="E8" s="760"/>
      <c r="F8" s="51"/>
      <c r="G8" s="820">
        <f>+IF(J8&gt;0,"AMENDMENT #","")</f>
      </c>
      <c r="H8" s="820"/>
      <c r="I8" s="820"/>
      <c r="J8" s="686">
        <f>+IF('Tab 1 - Control Sheet '!$C$18&gt;0,'Tab 1 - Control Sheet '!$C$18,0)</f>
        <v>0</v>
      </c>
      <c r="K8" s="630"/>
      <c r="L8" s="630"/>
      <c r="M8" s="630"/>
      <c r="N8" s="629"/>
      <c r="O8" s="629"/>
    </row>
    <row r="9" spans="1:16" ht="6" customHeight="1" thickBot="1">
      <c r="A9" s="54"/>
      <c r="B9" s="54"/>
      <c r="C9" s="54"/>
      <c r="D9" s="54"/>
      <c r="E9" s="54"/>
      <c r="F9" s="54"/>
      <c r="G9" s="54"/>
      <c r="H9" s="631"/>
      <c r="I9" s="631"/>
      <c r="J9" s="631"/>
      <c r="K9" s="631"/>
      <c r="L9" s="631"/>
      <c r="M9" s="631"/>
      <c r="N9" s="631"/>
      <c r="O9" s="631"/>
      <c r="P9" s="54"/>
    </row>
    <row r="10" spans="1:16" ht="15.75" thickBot="1">
      <c r="A10" s="51"/>
      <c r="B10" s="51"/>
      <c r="C10" s="51"/>
      <c r="D10" s="51"/>
      <c r="E10" s="51"/>
      <c r="F10" s="51"/>
      <c r="G10" s="51"/>
      <c r="H10" s="632"/>
      <c r="I10" s="695" t="s">
        <v>251</v>
      </c>
      <c r="J10" s="825"/>
      <c r="K10" s="826"/>
      <c r="L10" s="632"/>
      <c r="M10" s="632"/>
      <c r="N10" s="632"/>
      <c r="P10" s="149"/>
    </row>
    <row r="11" spans="1:16" ht="51">
      <c r="A11" s="345" t="s">
        <v>220</v>
      </c>
      <c r="B11" s="345"/>
      <c r="C11" s="346"/>
      <c r="D11" s="346"/>
      <c r="E11" s="346"/>
      <c r="F11" s="346"/>
      <c r="G11" s="346"/>
      <c r="H11" s="696" t="s">
        <v>219</v>
      </c>
      <c r="I11" s="696" t="s">
        <v>248</v>
      </c>
      <c r="J11" s="696" t="s">
        <v>252</v>
      </c>
      <c r="K11" s="696" t="s">
        <v>249</v>
      </c>
      <c r="L11" s="635" t="s">
        <v>345</v>
      </c>
      <c r="M11" s="635" t="s">
        <v>248</v>
      </c>
      <c r="N11" s="635" t="s">
        <v>335</v>
      </c>
      <c r="O11" s="635" t="s">
        <v>249</v>
      </c>
      <c r="P11" s="347" t="s">
        <v>191</v>
      </c>
    </row>
    <row r="12" spans="1:16" ht="12.75">
      <c r="A12" s="20"/>
      <c r="B12" s="20"/>
      <c r="C12" s="20"/>
      <c r="D12" s="20"/>
      <c r="E12" s="20"/>
      <c r="F12" s="20"/>
      <c r="G12" s="20"/>
      <c r="H12" s="636" t="s">
        <v>7</v>
      </c>
      <c r="I12" s="636" t="s">
        <v>7</v>
      </c>
      <c r="J12" s="636" t="s">
        <v>7</v>
      </c>
      <c r="K12" s="636" t="s">
        <v>7</v>
      </c>
      <c r="L12" s="636" t="s">
        <v>7</v>
      </c>
      <c r="M12" s="636" t="s">
        <v>7</v>
      </c>
      <c r="N12" s="636" t="s">
        <v>7</v>
      </c>
      <c r="O12" s="636" t="s">
        <v>7</v>
      </c>
      <c r="P12" s="4"/>
    </row>
    <row r="13" spans="1:16" ht="12.75">
      <c r="A13" s="21" t="s">
        <v>329</v>
      </c>
      <c r="B13" s="20"/>
      <c r="C13" s="20"/>
      <c r="D13" s="20"/>
      <c r="E13" s="20"/>
      <c r="F13" s="20"/>
      <c r="G13" s="20"/>
      <c r="H13" s="636"/>
      <c r="I13" s="636"/>
      <c r="J13" s="636"/>
      <c r="K13" s="636"/>
      <c r="L13" s="636"/>
      <c r="M13" s="636"/>
      <c r="N13" s="636"/>
      <c r="O13" s="636"/>
      <c r="P13" s="4"/>
    </row>
    <row r="14" spans="1:16" ht="15">
      <c r="A14" s="515" t="s">
        <v>330</v>
      </c>
      <c r="B14" s="22"/>
      <c r="C14" s="23"/>
      <c r="D14" s="23"/>
      <c r="E14" s="23"/>
      <c r="F14" s="23"/>
      <c r="G14" s="23"/>
      <c r="H14" s="637">
        <f>+'Sch B, Stmt 1, Details - YR1'!H14</f>
        <v>718946</v>
      </c>
      <c r="I14" s="637">
        <f>+H14*$K$6</f>
        <v>718946</v>
      </c>
      <c r="J14" s="638">
        <v>718946</v>
      </c>
      <c r="K14" s="637">
        <f>J14-I14</f>
        <v>0</v>
      </c>
      <c r="L14" s="637">
        <f>+'Sch B, Stmt 1, Details - YR1'!J14</f>
        <v>718946</v>
      </c>
      <c r="M14" s="637">
        <f>+L14*$K$6</f>
        <v>718946</v>
      </c>
      <c r="N14" s="638">
        <v>718946</v>
      </c>
      <c r="O14" s="637">
        <f>N14-M14</f>
        <v>0</v>
      </c>
      <c r="P14" s="415">
        <v>0</v>
      </c>
    </row>
    <row r="15" spans="1:16" ht="15">
      <c r="A15" s="515" t="s">
        <v>331</v>
      </c>
      <c r="B15" s="22"/>
      <c r="C15" s="23"/>
      <c r="D15" s="23"/>
      <c r="E15" s="23"/>
      <c r="F15" s="23"/>
      <c r="G15" s="23"/>
      <c r="H15" s="637">
        <f>+'Sch B, Stmt 1, Details - YR1'!H15</f>
        <v>0</v>
      </c>
      <c r="I15" s="637">
        <f>+H15*$K$6</f>
        <v>0</v>
      </c>
      <c r="J15" s="638">
        <v>0</v>
      </c>
      <c r="K15" s="637">
        <f>J15-I15</f>
        <v>0</v>
      </c>
      <c r="L15" s="637">
        <f>+'Sch B, Stmt 1, Details - YR1'!J15</f>
        <v>0</v>
      </c>
      <c r="M15" s="637">
        <f>+L15*$K$6</f>
        <v>0</v>
      </c>
      <c r="N15" s="638">
        <v>0</v>
      </c>
      <c r="O15" s="637">
        <f>N15-M15</f>
        <v>0</v>
      </c>
      <c r="P15" s="415">
        <v>0</v>
      </c>
    </row>
    <row r="16" spans="1:16" ht="15">
      <c r="A16" s="22" t="s">
        <v>8</v>
      </c>
      <c r="B16" s="22"/>
      <c r="C16" s="23"/>
      <c r="D16" s="23"/>
      <c r="E16" s="23"/>
      <c r="F16" s="23"/>
      <c r="G16" s="23"/>
      <c r="H16" s="637">
        <f>+'Sch B, Stmt 1, Details - YR1'!H16</f>
        <v>0</v>
      </c>
      <c r="I16" s="637">
        <f>+H16*$K$6</f>
        <v>0</v>
      </c>
      <c r="J16" s="638">
        <v>0</v>
      </c>
      <c r="K16" s="637">
        <f>J16-I16</f>
        <v>0</v>
      </c>
      <c r="L16" s="637">
        <f>+'Sch B, Stmt 1, Details - YR1'!J16</f>
        <v>0</v>
      </c>
      <c r="M16" s="637">
        <f>+L16*$K$6</f>
        <v>0</v>
      </c>
      <c r="N16" s="638">
        <v>0</v>
      </c>
      <c r="O16" s="637">
        <f>N16-M16</f>
        <v>0</v>
      </c>
      <c r="P16" s="415">
        <v>0</v>
      </c>
    </row>
    <row r="17" spans="1:16" ht="15">
      <c r="A17" s="22" t="s">
        <v>9</v>
      </c>
      <c r="B17" s="22"/>
      <c r="C17" s="23"/>
      <c r="D17" s="23"/>
      <c r="E17" s="23"/>
      <c r="F17" s="23"/>
      <c r="G17" s="23"/>
      <c r="H17" s="637">
        <f>+'Sch B, Stmt 1, Details - YR1'!H17</f>
        <v>0</v>
      </c>
      <c r="I17" s="637">
        <f>+H17*$K$6</f>
        <v>0</v>
      </c>
      <c r="J17" s="638">
        <v>92</v>
      </c>
      <c r="K17" s="637">
        <f>J17-I17</f>
        <v>92</v>
      </c>
      <c r="L17" s="637">
        <f>+'Sch B, Stmt 1, Details - YR1'!J17</f>
        <v>0</v>
      </c>
      <c r="M17" s="637">
        <f>+L17*$K$6</f>
        <v>0</v>
      </c>
      <c r="N17" s="638">
        <v>92</v>
      </c>
      <c r="O17" s="637">
        <f>N17-M17</f>
        <v>92</v>
      </c>
      <c r="P17" s="415">
        <v>0</v>
      </c>
    </row>
    <row r="18" spans="1:16" ht="15">
      <c r="A18" s="21" t="s">
        <v>333</v>
      </c>
      <c r="B18" s="24"/>
      <c r="C18" s="25"/>
      <c r="D18" s="25"/>
      <c r="E18" s="25"/>
      <c r="F18" s="25"/>
      <c r="G18" s="25"/>
      <c r="H18" s="639">
        <f aca="true" t="shared" si="0" ref="H18:O18">SUM(H14:H17)</f>
        <v>718946</v>
      </c>
      <c r="I18" s="639">
        <f t="shared" si="0"/>
        <v>718946</v>
      </c>
      <c r="J18" s="639">
        <f t="shared" si="0"/>
        <v>719038</v>
      </c>
      <c r="K18" s="639">
        <f t="shared" si="0"/>
        <v>92</v>
      </c>
      <c r="L18" s="639">
        <f t="shared" si="0"/>
        <v>718946</v>
      </c>
      <c r="M18" s="639">
        <f t="shared" si="0"/>
        <v>718946</v>
      </c>
      <c r="N18" s="639">
        <f t="shared" si="0"/>
        <v>719038</v>
      </c>
      <c r="O18" s="639">
        <f t="shared" si="0"/>
        <v>92</v>
      </c>
      <c r="P18" s="416"/>
    </row>
    <row r="19" spans="1:16" ht="9" customHeight="1">
      <c r="A19" s="21"/>
      <c r="B19" s="24"/>
      <c r="C19" s="25"/>
      <c r="D19" s="25"/>
      <c r="E19" s="25"/>
      <c r="F19" s="25"/>
      <c r="G19" s="25"/>
      <c r="H19" s="640"/>
      <c r="I19" s="640"/>
      <c r="J19" s="640"/>
      <c r="K19" s="640"/>
      <c r="L19" s="640"/>
      <c r="M19" s="640"/>
      <c r="N19" s="640"/>
      <c r="O19" s="640"/>
      <c r="P19" s="417"/>
    </row>
    <row r="20" spans="1:16" ht="15">
      <c r="A20" s="21" t="s">
        <v>222</v>
      </c>
      <c r="B20" s="26"/>
      <c r="C20" s="23"/>
      <c r="D20" s="23"/>
      <c r="E20" s="23"/>
      <c r="F20" s="23"/>
      <c r="G20" s="23"/>
      <c r="H20" s="641"/>
      <c r="I20" s="641"/>
      <c r="J20" s="641"/>
      <c r="K20" s="641"/>
      <c r="L20" s="641"/>
      <c r="M20" s="641"/>
      <c r="N20" s="641"/>
      <c r="O20" s="641"/>
      <c r="P20" s="418"/>
    </row>
    <row r="21" spans="1:16" ht="15">
      <c r="A21" s="22" t="s">
        <v>10</v>
      </c>
      <c r="B21" s="26"/>
      <c r="C21" s="23"/>
      <c r="D21" s="23"/>
      <c r="E21" s="23"/>
      <c r="F21" s="23"/>
      <c r="G21" s="23"/>
      <c r="H21" s="637">
        <f>+'Sch B, Stmt 1, Details - YR1'!H21</f>
        <v>0</v>
      </c>
      <c r="I21" s="637">
        <f aca="true" t="shared" si="1" ref="I21:I28">+H21*$K$6</f>
        <v>0</v>
      </c>
      <c r="J21" s="638">
        <v>0</v>
      </c>
      <c r="K21" s="637">
        <f aca="true" t="shared" si="2" ref="K21:K28">J21-I21</f>
        <v>0</v>
      </c>
      <c r="L21" s="637">
        <f>+'Sch B, Stmt 1, Details - YR1'!J21</f>
        <v>0</v>
      </c>
      <c r="M21" s="637">
        <f aca="true" t="shared" si="3" ref="M21:M28">+L21*$K$6</f>
        <v>0</v>
      </c>
      <c r="N21" s="638">
        <v>0</v>
      </c>
      <c r="O21" s="637">
        <f aca="true" t="shared" si="4" ref="O21:O28">N21-M21</f>
        <v>0</v>
      </c>
      <c r="P21" s="415">
        <v>0</v>
      </c>
    </row>
    <row r="22" spans="1:16" ht="15">
      <c r="A22" s="22" t="s">
        <v>11</v>
      </c>
      <c r="B22" s="26"/>
      <c r="C22" s="23"/>
      <c r="D22" s="23"/>
      <c r="E22" s="23"/>
      <c r="F22" s="23"/>
      <c r="G22" s="23"/>
      <c r="H22" s="637">
        <f>+'Sch B, Stmt 1, Details - YR1'!H22</f>
        <v>0</v>
      </c>
      <c r="I22" s="637">
        <f t="shared" si="1"/>
        <v>0</v>
      </c>
      <c r="J22" s="638">
        <v>0</v>
      </c>
      <c r="K22" s="637">
        <f t="shared" si="2"/>
        <v>0</v>
      </c>
      <c r="L22" s="637">
        <f>+'Sch B, Stmt 1, Details - YR1'!J22</f>
        <v>0</v>
      </c>
      <c r="M22" s="637">
        <f t="shared" si="3"/>
        <v>0</v>
      </c>
      <c r="N22" s="638">
        <v>0</v>
      </c>
      <c r="O22" s="637">
        <f t="shared" si="4"/>
        <v>0</v>
      </c>
      <c r="P22" s="415">
        <v>0</v>
      </c>
    </row>
    <row r="23" spans="1:16" ht="15">
      <c r="A23" s="22" t="s">
        <v>12</v>
      </c>
      <c r="B23" s="26"/>
      <c r="C23" s="23"/>
      <c r="D23" s="23"/>
      <c r="E23" s="23"/>
      <c r="F23" s="23"/>
      <c r="G23" s="23"/>
      <c r="H23" s="637">
        <f>+'Sch B, Stmt 1, Details - YR1'!H23</f>
        <v>0</v>
      </c>
      <c r="I23" s="637">
        <f t="shared" si="1"/>
        <v>0</v>
      </c>
      <c r="J23" s="638">
        <v>0</v>
      </c>
      <c r="K23" s="637">
        <f t="shared" si="2"/>
        <v>0</v>
      </c>
      <c r="L23" s="637">
        <f>+'Sch B, Stmt 1, Details - YR1'!J23</f>
        <v>0</v>
      </c>
      <c r="M23" s="637">
        <f t="shared" si="3"/>
        <v>0</v>
      </c>
      <c r="N23" s="638">
        <v>0</v>
      </c>
      <c r="O23" s="637">
        <f t="shared" si="4"/>
        <v>0</v>
      </c>
      <c r="P23" s="415">
        <v>0</v>
      </c>
    </row>
    <row r="24" spans="1:16" ht="15">
      <c r="A24" s="22" t="s">
        <v>13</v>
      </c>
      <c r="B24" s="26"/>
      <c r="C24" s="23"/>
      <c r="D24" s="23"/>
      <c r="E24" s="23"/>
      <c r="F24" s="23"/>
      <c r="G24" s="23"/>
      <c r="H24" s="637">
        <f>+'Sch B, Stmt 1, Details - YR1'!H24</f>
        <v>0</v>
      </c>
      <c r="I24" s="637">
        <f t="shared" si="1"/>
        <v>0</v>
      </c>
      <c r="J24" s="638">
        <v>0</v>
      </c>
      <c r="K24" s="637">
        <f t="shared" si="2"/>
        <v>0</v>
      </c>
      <c r="L24" s="637">
        <f>+'Sch B, Stmt 1, Details - YR1'!J24</f>
        <v>0</v>
      </c>
      <c r="M24" s="637">
        <f t="shared" si="3"/>
        <v>0</v>
      </c>
      <c r="N24" s="638">
        <v>0</v>
      </c>
      <c r="O24" s="637">
        <f t="shared" si="4"/>
        <v>0</v>
      </c>
      <c r="P24" s="415">
        <v>0</v>
      </c>
    </row>
    <row r="25" spans="1:16" ht="15">
      <c r="A25" s="22" t="s">
        <v>14</v>
      </c>
      <c r="B25" s="26"/>
      <c r="C25" s="23"/>
      <c r="D25" s="23"/>
      <c r="E25" s="23"/>
      <c r="F25" s="23"/>
      <c r="G25" s="23"/>
      <c r="H25" s="637">
        <f>+'Sch B, Stmt 1, Details - YR1'!H25</f>
        <v>0</v>
      </c>
      <c r="I25" s="637">
        <f t="shared" si="1"/>
        <v>0</v>
      </c>
      <c r="J25" s="638">
        <v>0</v>
      </c>
      <c r="K25" s="637">
        <f t="shared" si="2"/>
        <v>0</v>
      </c>
      <c r="L25" s="637">
        <f>+'Sch B, Stmt 1, Details - YR1'!J25</f>
        <v>0</v>
      </c>
      <c r="M25" s="637">
        <f t="shared" si="3"/>
        <v>0</v>
      </c>
      <c r="N25" s="638">
        <v>0</v>
      </c>
      <c r="O25" s="637">
        <f t="shared" si="4"/>
        <v>0</v>
      </c>
      <c r="P25" s="415">
        <v>0</v>
      </c>
    </row>
    <row r="26" spans="1:16" ht="15">
      <c r="A26" s="22" t="s">
        <v>15</v>
      </c>
      <c r="B26" s="1"/>
      <c r="C26" s="1"/>
      <c r="D26" s="1"/>
      <c r="E26" s="1"/>
      <c r="F26" s="1"/>
      <c r="G26" s="1"/>
      <c r="H26" s="637">
        <f>+'Sch B, Stmt 1, Details - YR1'!H26</f>
        <v>0</v>
      </c>
      <c r="I26" s="637">
        <f t="shared" si="1"/>
        <v>0</v>
      </c>
      <c r="J26" s="638">
        <v>0</v>
      </c>
      <c r="K26" s="637">
        <f t="shared" si="2"/>
        <v>0</v>
      </c>
      <c r="L26" s="637">
        <f>+'Sch B, Stmt 1, Details - YR1'!J26</f>
        <v>0</v>
      </c>
      <c r="M26" s="637">
        <f t="shared" si="3"/>
        <v>0</v>
      </c>
      <c r="N26" s="638">
        <v>0</v>
      </c>
      <c r="O26" s="637">
        <f t="shared" si="4"/>
        <v>0</v>
      </c>
      <c r="P26" s="415">
        <v>0</v>
      </c>
    </row>
    <row r="27" spans="1:16" ht="15">
      <c r="A27" s="22" t="s">
        <v>16</v>
      </c>
      <c r="B27" s="1"/>
      <c r="C27" s="1"/>
      <c r="D27" s="1"/>
      <c r="E27" s="1"/>
      <c r="F27" s="1"/>
      <c r="G27" s="1"/>
      <c r="H27" s="637">
        <f>+'Sch B, Stmt 1, Details - YR1'!H27</f>
        <v>0</v>
      </c>
      <c r="I27" s="637">
        <f t="shared" si="1"/>
        <v>0</v>
      </c>
      <c r="J27" s="638">
        <v>0</v>
      </c>
      <c r="K27" s="637">
        <f t="shared" si="2"/>
        <v>0</v>
      </c>
      <c r="L27" s="637">
        <f>+'Sch B, Stmt 1, Details - YR1'!J27</f>
        <v>0</v>
      </c>
      <c r="M27" s="637">
        <f t="shared" si="3"/>
        <v>0</v>
      </c>
      <c r="N27" s="638">
        <v>0</v>
      </c>
      <c r="O27" s="637">
        <f t="shared" si="4"/>
        <v>0</v>
      </c>
      <c r="P27" s="415">
        <v>0</v>
      </c>
    </row>
    <row r="28" spans="1:16" ht="15">
      <c r="A28" s="22" t="s">
        <v>17</v>
      </c>
      <c r="B28" s="26"/>
      <c r="C28" s="23"/>
      <c r="D28" s="23"/>
      <c r="E28" s="23"/>
      <c r="F28" s="23"/>
      <c r="G28" s="23"/>
      <c r="H28" s="637">
        <f>+'Sch B, Stmt 1, Details - YR1'!H28</f>
        <v>0</v>
      </c>
      <c r="I28" s="637">
        <f t="shared" si="1"/>
        <v>0</v>
      </c>
      <c r="J28" s="638">
        <v>0</v>
      </c>
      <c r="K28" s="637">
        <f t="shared" si="2"/>
        <v>0</v>
      </c>
      <c r="L28" s="637">
        <f>+'Sch B, Stmt 1, Details - YR1'!J28</f>
        <v>0</v>
      </c>
      <c r="M28" s="637">
        <f t="shared" si="3"/>
        <v>0</v>
      </c>
      <c r="N28" s="638">
        <v>0</v>
      </c>
      <c r="O28" s="637">
        <f t="shared" si="4"/>
        <v>0</v>
      </c>
      <c r="P28" s="415">
        <v>0</v>
      </c>
    </row>
    <row r="29" spans="1:16" ht="15">
      <c r="A29" s="22" t="s">
        <v>223</v>
      </c>
      <c r="B29" s="26"/>
      <c r="C29" s="23"/>
      <c r="D29" s="23"/>
      <c r="E29" s="23"/>
      <c r="F29" s="23"/>
      <c r="G29" s="23"/>
      <c r="H29" s="637"/>
      <c r="I29" s="637"/>
      <c r="J29" s="638"/>
      <c r="K29" s="637"/>
      <c r="L29" s="637"/>
      <c r="M29" s="637"/>
      <c r="N29" s="638"/>
      <c r="O29" s="637"/>
      <c r="P29" s="415"/>
    </row>
    <row r="30" spans="1:16" ht="15">
      <c r="A30" s="27" t="s">
        <v>18</v>
      </c>
      <c r="B30" s="26"/>
      <c r="C30" s="751">
        <f>+'Tab 1 - Control Sheet '!C21</f>
        <v>0</v>
      </c>
      <c r="D30" s="753"/>
      <c r="E30" s="753"/>
      <c r="F30" s="753"/>
      <c r="G30" s="28"/>
      <c r="H30" s="637">
        <f>+'Sch B, Stmt 1, Details - YR1'!H30</f>
        <v>0</v>
      </c>
      <c r="I30" s="637">
        <f>+H30*$K$6</f>
        <v>0</v>
      </c>
      <c r="J30" s="638">
        <v>3834.84</v>
      </c>
      <c r="K30" s="637">
        <f>J30-I30</f>
        <v>3834.84</v>
      </c>
      <c r="L30" s="637">
        <f>+'Sch B, Stmt 1, Details - YR1'!J30</f>
        <v>0</v>
      </c>
      <c r="M30" s="637">
        <f>+L30*$K$6</f>
        <v>0</v>
      </c>
      <c r="N30" s="638">
        <v>0</v>
      </c>
      <c r="O30" s="637">
        <f>N30-M30</f>
        <v>0</v>
      </c>
      <c r="P30" s="415" t="s">
        <v>392</v>
      </c>
    </row>
    <row r="31" spans="1:16" ht="15">
      <c r="A31" s="29"/>
      <c r="B31" s="29"/>
      <c r="C31" s="751">
        <f>+'Tab 1 - Control Sheet '!C22</f>
        <v>0</v>
      </c>
      <c r="D31" s="753"/>
      <c r="E31" s="753"/>
      <c r="F31" s="753"/>
      <c r="G31" s="28"/>
      <c r="H31" s="637">
        <f>+'Sch B, Stmt 1, Details - YR1'!H31</f>
        <v>0</v>
      </c>
      <c r="I31" s="637">
        <f>+H31*$K$6</f>
        <v>0</v>
      </c>
      <c r="J31" s="638">
        <v>2487.05</v>
      </c>
      <c r="K31" s="637">
        <f>J31-I31</f>
        <v>2487.05</v>
      </c>
      <c r="L31" s="637">
        <f>+'Sch B, Stmt 1, Details - YR1'!J31</f>
        <v>0</v>
      </c>
      <c r="M31" s="637">
        <f>+L31*$K$6</f>
        <v>0</v>
      </c>
      <c r="N31" s="638">
        <v>0</v>
      </c>
      <c r="O31" s="637">
        <f>N31-M31</f>
        <v>0</v>
      </c>
      <c r="P31" s="415" t="s">
        <v>393</v>
      </c>
    </row>
    <row r="32" spans="1:16" ht="15">
      <c r="A32" s="30"/>
      <c r="B32" s="30"/>
      <c r="C32" s="751">
        <f>+'Tab 1 - Control Sheet '!C23</f>
        <v>0</v>
      </c>
      <c r="D32" s="753"/>
      <c r="E32" s="753"/>
      <c r="F32" s="753"/>
      <c r="G32" s="28"/>
      <c r="H32" s="637">
        <f>+'Sch B, Stmt 1, Details - YR1'!H32</f>
        <v>0</v>
      </c>
      <c r="I32" s="637">
        <f>+H32*$K$6</f>
        <v>0</v>
      </c>
      <c r="J32" s="638">
        <v>0</v>
      </c>
      <c r="K32" s="637">
        <f>J32-I32</f>
        <v>0</v>
      </c>
      <c r="L32" s="637">
        <f>+'Sch B, Stmt 1, Details - YR1'!J32</f>
        <v>0</v>
      </c>
      <c r="M32" s="637">
        <f>+L32*$K$6</f>
        <v>0</v>
      </c>
      <c r="N32" s="638">
        <v>0</v>
      </c>
      <c r="O32" s="637">
        <f>N32-M32</f>
        <v>0</v>
      </c>
      <c r="P32" s="415">
        <v>0</v>
      </c>
    </row>
    <row r="33" spans="1:16" ht="15">
      <c r="A33" s="30"/>
      <c r="B33" s="30"/>
      <c r="C33" s="751">
        <f>+'Tab 1 - Control Sheet '!C24</f>
        <v>0</v>
      </c>
      <c r="D33" s="753"/>
      <c r="E33" s="753"/>
      <c r="F33" s="753"/>
      <c r="G33" s="28"/>
      <c r="H33" s="637">
        <f>+'Sch B, Stmt 1, Details - YR1'!H33</f>
        <v>0</v>
      </c>
      <c r="I33" s="637">
        <f>+H33*$K$6</f>
        <v>0</v>
      </c>
      <c r="J33" s="638">
        <v>0</v>
      </c>
      <c r="K33" s="637">
        <f>J33-I33</f>
        <v>0</v>
      </c>
      <c r="L33" s="637">
        <f>+'Sch B, Stmt 1, Details - YR1'!J33</f>
        <v>0</v>
      </c>
      <c r="M33" s="637">
        <f>+L33*$K$6</f>
        <v>0</v>
      </c>
      <c r="N33" s="638">
        <v>0</v>
      </c>
      <c r="O33" s="637">
        <f>N33-M33</f>
        <v>0</v>
      </c>
      <c r="P33" s="415">
        <v>0</v>
      </c>
    </row>
    <row r="34" spans="1:16" ht="15">
      <c r="A34" s="30"/>
      <c r="B34" s="30"/>
      <c r="C34" s="751">
        <f>+'Tab 1 - Control Sheet '!C25</f>
        <v>0</v>
      </c>
      <c r="D34" s="753"/>
      <c r="E34" s="753"/>
      <c r="F34" s="753"/>
      <c r="G34" s="28"/>
      <c r="H34" s="637">
        <f>+'Sch B, Stmt 1, Details - YR1'!H34</f>
        <v>0</v>
      </c>
      <c r="I34" s="637">
        <f>+H34*$K$6</f>
        <v>0</v>
      </c>
      <c r="J34" s="638">
        <v>0</v>
      </c>
      <c r="K34" s="637">
        <f>J34-I34</f>
        <v>0</v>
      </c>
      <c r="L34" s="637">
        <f>+'Sch B, Stmt 1, Details - YR1'!J34</f>
        <v>0</v>
      </c>
      <c r="M34" s="637">
        <f>+L34*$K$6</f>
        <v>0</v>
      </c>
      <c r="N34" s="638">
        <v>0</v>
      </c>
      <c r="O34" s="637">
        <f>N34-M34</f>
        <v>0</v>
      </c>
      <c r="P34" s="415">
        <v>0</v>
      </c>
    </row>
    <row r="35" spans="1:16" ht="15">
      <c r="A35" s="21" t="s">
        <v>224</v>
      </c>
      <c r="B35" s="31"/>
      <c r="C35" s="32"/>
      <c r="D35" s="32"/>
      <c r="E35" s="32"/>
      <c r="F35" s="32"/>
      <c r="G35" s="33"/>
      <c r="H35" s="639">
        <f aca="true" t="shared" si="5" ref="H35:O35">SUM(H21:H34)</f>
        <v>0</v>
      </c>
      <c r="I35" s="639">
        <f t="shared" si="5"/>
        <v>0</v>
      </c>
      <c r="J35" s="639">
        <f t="shared" si="5"/>
        <v>6321.89</v>
      </c>
      <c r="K35" s="639">
        <f t="shared" si="5"/>
        <v>6321.89</v>
      </c>
      <c r="L35" s="639">
        <f t="shared" si="5"/>
        <v>0</v>
      </c>
      <c r="M35" s="639">
        <f t="shared" si="5"/>
        <v>0</v>
      </c>
      <c r="N35" s="639">
        <f t="shared" si="5"/>
        <v>0</v>
      </c>
      <c r="O35" s="639">
        <f t="shared" si="5"/>
        <v>0</v>
      </c>
      <c r="P35" s="416"/>
    </row>
    <row r="36" spans="1:16" ht="15">
      <c r="A36" s="30"/>
      <c r="B36" s="30"/>
      <c r="C36" s="34"/>
      <c r="D36" s="34"/>
      <c r="E36" s="34"/>
      <c r="F36" s="34"/>
      <c r="G36" s="28"/>
      <c r="H36" s="642"/>
      <c r="I36" s="642"/>
      <c r="J36" s="642"/>
      <c r="K36" s="642"/>
      <c r="L36" s="642"/>
      <c r="M36" s="642"/>
      <c r="N36" s="642"/>
      <c r="O36" s="642"/>
      <c r="P36" s="419"/>
    </row>
    <row r="37" spans="1:16" ht="15">
      <c r="A37" s="348" t="s">
        <v>229</v>
      </c>
      <c r="B37" s="348"/>
      <c r="C37" s="346"/>
      <c r="D37" s="346"/>
      <c r="E37" s="346"/>
      <c r="F37" s="346"/>
      <c r="G37" s="346"/>
      <c r="H37" s="697">
        <f aca="true" t="shared" si="6" ref="H37:O37">H35+H18</f>
        <v>718946</v>
      </c>
      <c r="I37" s="697">
        <f t="shared" si="6"/>
        <v>718946</v>
      </c>
      <c r="J37" s="697">
        <f t="shared" si="6"/>
        <v>725359.89</v>
      </c>
      <c r="K37" s="697">
        <f t="shared" si="6"/>
        <v>6413.89</v>
      </c>
      <c r="L37" s="698">
        <f t="shared" si="6"/>
        <v>718946</v>
      </c>
      <c r="M37" s="698">
        <f t="shared" si="6"/>
        <v>718946</v>
      </c>
      <c r="N37" s="698">
        <f t="shared" si="6"/>
        <v>719038</v>
      </c>
      <c r="O37" s="698">
        <f t="shared" si="6"/>
        <v>92</v>
      </c>
      <c r="P37" s="459"/>
    </row>
    <row r="38" spans="1:16" ht="7.5" customHeight="1">
      <c r="A38" s="43"/>
      <c r="B38" s="43"/>
      <c r="C38" s="43"/>
      <c r="D38" s="43"/>
      <c r="E38" s="43"/>
      <c r="F38" s="43"/>
      <c r="G38" s="43"/>
      <c r="H38" s="645"/>
      <c r="I38" s="645"/>
      <c r="J38" s="645"/>
      <c r="K38" s="645"/>
      <c r="L38" s="645"/>
      <c r="M38" s="645"/>
      <c r="N38" s="645"/>
      <c r="O38" s="645"/>
      <c r="P38" s="421"/>
    </row>
    <row r="39" spans="1:16" ht="12.75" hidden="1">
      <c r="A39" s="1"/>
      <c r="B39" s="1"/>
      <c r="C39" s="1"/>
      <c r="D39" s="1"/>
      <c r="E39" s="1"/>
      <c r="F39" s="1"/>
      <c r="G39" s="1"/>
      <c r="H39" s="625"/>
      <c r="I39" s="625"/>
      <c r="J39" s="625"/>
      <c r="K39" s="625"/>
      <c r="L39" s="625"/>
      <c r="M39" s="625"/>
      <c r="P39" s="422"/>
    </row>
    <row r="40" spans="1:16" ht="12.75">
      <c r="A40" s="349" t="s">
        <v>19</v>
      </c>
      <c r="B40" s="349"/>
      <c r="C40" s="346"/>
      <c r="D40" s="346"/>
      <c r="E40" s="346"/>
      <c r="F40" s="346"/>
      <c r="G40" s="346"/>
      <c r="H40" s="699"/>
      <c r="I40" s="699"/>
      <c r="J40" s="699"/>
      <c r="K40" s="699"/>
      <c r="L40" s="700"/>
      <c r="M40" s="700"/>
      <c r="N40" s="700"/>
      <c r="O40" s="700"/>
      <c r="P40" s="460"/>
    </row>
    <row r="41" spans="1:16" ht="6.75" customHeight="1">
      <c r="A41" s="1"/>
      <c r="B41" s="1"/>
      <c r="C41" s="1"/>
      <c r="D41" s="1"/>
      <c r="E41" s="1"/>
      <c r="F41" s="1"/>
      <c r="G41" s="1"/>
      <c r="H41" s="625"/>
      <c r="I41" s="625"/>
      <c r="J41" s="625"/>
      <c r="K41" s="625"/>
      <c r="L41" s="625"/>
      <c r="M41" s="625"/>
      <c r="P41" s="422"/>
    </row>
    <row r="42" spans="1:16" ht="51">
      <c r="A42" s="348" t="s">
        <v>20</v>
      </c>
      <c r="B42" s="348"/>
      <c r="C42" s="346"/>
      <c r="D42" s="346"/>
      <c r="E42" s="346"/>
      <c r="F42" s="346"/>
      <c r="G42" s="346"/>
      <c r="H42" s="696" t="s">
        <v>219</v>
      </c>
      <c r="I42" s="696" t="s">
        <v>248</v>
      </c>
      <c r="J42" s="696" t="s">
        <v>252</v>
      </c>
      <c r="K42" s="696" t="s">
        <v>249</v>
      </c>
      <c r="L42" s="701" t="str">
        <f>+L11</f>
        <v>Ministry
Budget</v>
      </c>
      <c r="M42" s="701" t="s">
        <v>248</v>
      </c>
      <c r="N42" s="701" t="str">
        <f>+N11</f>
        <v>Ministry
Actual</v>
      </c>
      <c r="O42" s="701" t="s">
        <v>249</v>
      </c>
      <c r="P42" s="347" t="str">
        <f>+$P$11</f>
        <v>Comments</v>
      </c>
    </row>
    <row r="43" spans="1:16" ht="6" customHeight="1">
      <c r="A43" s="1"/>
      <c r="B43" s="1"/>
      <c r="C43" s="1"/>
      <c r="D43" s="1"/>
      <c r="E43" s="1"/>
      <c r="F43" s="1"/>
      <c r="G43" s="1"/>
      <c r="H43" s="636" t="str">
        <f>$H$12</f>
        <v>$</v>
      </c>
      <c r="I43" s="636" t="str">
        <f>$I$12</f>
        <v>$</v>
      </c>
      <c r="J43" s="636" t="str">
        <f>$J$12</f>
        <v>$</v>
      </c>
      <c r="K43" s="636" t="str">
        <f>$K$12</f>
        <v>$</v>
      </c>
      <c r="L43" s="636" t="str">
        <f>$H$12</f>
        <v>$</v>
      </c>
      <c r="M43" s="636" t="str">
        <f>$I$12</f>
        <v>$</v>
      </c>
      <c r="N43" s="636" t="str">
        <f>$H$12</f>
        <v>$</v>
      </c>
      <c r="O43" s="636" t="str">
        <f>$K$12</f>
        <v>$</v>
      </c>
      <c r="P43" s="424"/>
    </row>
    <row r="44" spans="1:16" ht="12.75">
      <c r="A44" s="35" t="s">
        <v>21</v>
      </c>
      <c r="B44" s="1"/>
      <c r="C44" s="1"/>
      <c r="D44" s="1"/>
      <c r="E44" s="1"/>
      <c r="F44" s="1"/>
      <c r="G44" s="1"/>
      <c r="H44" s="636"/>
      <c r="I44" s="636"/>
      <c r="J44" s="636"/>
      <c r="K44" s="636"/>
      <c r="L44" s="636"/>
      <c r="M44" s="636"/>
      <c r="N44" s="636"/>
      <c r="O44" s="636"/>
      <c r="P44" s="424"/>
    </row>
    <row r="45" spans="1:16" ht="15">
      <c r="A45" s="21" t="s">
        <v>22</v>
      </c>
      <c r="B45" s="36"/>
      <c r="C45" s="1"/>
      <c r="D45" s="1"/>
      <c r="E45" s="1"/>
      <c r="F45" s="1"/>
      <c r="G45" s="1"/>
      <c r="L45" s="624"/>
      <c r="N45" s="624"/>
      <c r="O45" s="624"/>
      <c r="P45" s="418"/>
    </row>
    <row r="46" spans="1:16" ht="30">
      <c r="A46" s="22" t="s">
        <v>23</v>
      </c>
      <c r="B46" s="22"/>
      <c r="C46" s="1"/>
      <c r="D46" s="1"/>
      <c r="E46" s="1"/>
      <c r="F46" s="1"/>
      <c r="G46" s="1"/>
      <c r="H46" s="637">
        <f>+'Sch B, Stmt 1, Details - YR1'!H46</f>
        <v>484614</v>
      </c>
      <c r="I46" s="637">
        <f>+H46*$K$6</f>
        <v>484614</v>
      </c>
      <c r="J46" s="638">
        <v>465683.67</v>
      </c>
      <c r="K46" s="637">
        <f>+I46-J46</f>
        <v>18930.330000000016</v>
      </c>
      <c r="L46" s="637">
        <f>+'Sch B, Stmt 1, Details - YR1'!J46</f>
        <v>484614</v>
      </c>
      <c r="M46" s="637">
        <f>+L46*$K$6</f>
        <v>484614</v>
      </c>
      <c r="N46" s="638">
        <v>465684</v>
      </c>
      <c r="O46" s="637">
        <f>+M46-N46</f>
        <v>18930</v>
      </c>
      <c r="P46" s="415" t="s">
        <v>397</v>
      </c>
    </row>
    <row r="47" spans="1:16" ht="15">
      <c r="A47" s="22" t="s">
        <v>24</v>
      </c>
      <c r="B47" s="22"/>
      <c r="C47" s="1"/>
      <c r="D47" s="1"/>
      <c r="E47" s="1"/>
      <c r="F47" s="1"/>
      <c r="G47" s="1"/>
      <c r="H47" s="637">
        <f>+'Sch B, Stmt 1, Details - YR1'!H47</f>
        <v>67535.99991637199</v>
      </c>
      <c r="I47" s="637">
        <f>+H47*$K$6</f>
        <v>67535.99991637199</v>
      </c>
      <c r="J47" s="638">
        <v>65654</v>
      </c>
      <c r="K47" s="637">
        <f>+I47-J47</f>
        <v>1881.9999163719913</v>
      </c>
      <c r="L47" s="637">
        <f>+'Sch B, Stmt 1, Details - YR1'!J47</f>
        <v>67535.99991637199</v>
      </c>
      <c r="M47" s="637">
        <f>+L47*$K$6</f>
        <v>67535.99991637199</v>
      </c>
      <c r="N47" s="638">
        <v>65654</v>
      </c>
      <c r="O47" s="637">
        <f>+M47-N47</f>
        <v>1881.9999163719913</v>
      </c>
      <c r="P47" s="415" t="s">
        <v>395</v>
      </c>
    </row>
    <row r="48" spans="1:16" ht="15">
      <c r="A48" s="22" t="s">
        <v>25</v>
      </c>
      <c r="B48" s="22"/>
      <c r="C48" s="1"/>
      <c r="D48" s="1"/>
      <c r="E48" s="1"/>
      <c r="F48" s="1"/>
      <c r="G48" s="1"/>
      <c r="H48" s="637">
        <f>+'Sch B, Stmt 1, Details - YR1'!H48</f>
        <v>10147</v>
      </c>
      <c r="I48" s="637">
        <f>+H48*$K$6</f>
        <v>10147</v>
      </c>
      <c r="J48" s="638">
        <v>4676.25</v>
      </c>
      <c r="K48" s="637">
        <f>+I48-J48</f>
        <v>5470.75</v>
      </c>
      <c r="L48" s="637">
        <f>+'Sch B, Stmt 1, Details - YR1'!J48</f>
        <v>10147</v>
      </c>
      <c r="M48" s="637">
        <f>+L48*$K$6</f>
        <v>10147</v>
      </c>
      <c r="N48" s="638">
        <v>4676</v>
      </c>
      <c r="O48" s="637">
        <f>+M48-N48</f>
        <v>5471</v>
      </c>
      <c r="P48" s="415">
        <v>0</v>
      </c>
    </row>
    <row r="49" spans="1:16" ht="15">
      <c r="A49" s="22" t="s">
        <v>26</v>
      </c>
      <c r="B49" s="26"/>
      <c r="C49" s="23"/>
      <c r="D49" s="23"/>
      <c r="E49" s="23"/>
      <c r="F49" s="23"/>
      <c r="G49" s="23"/>
      <c r="H49" s="637"/>
      <c r="I49" s="637"/>
      <c r="J49" s="638"/>
      <c r="K49" s="637"/>
      <c r="L49" s="637"/>
      <c r="M49" s="637"/>
      <c r="N49" s="638"/>
      <c r="O49" s="637"/>
      <c r="P49" s="415"/>
    </row>
    <row r="50" spans="1:16" ht="15">
      <c r="A50" s="27"/>
      <c r="B50" s="26"/>
      <c r="C50" s="751">
        <f>+'Tab 1 - Control Sheet '!C29:G29</f>
        <v>0</v>
      </c>
      <c r="D50" s="753"/>
      <c r="E50" s="753"/>
      <c r="F50" s="753"/>
      <c r="G50" s="28"/>
      <c r="H50" s="637">
        <f>+'Sch B, Stmt 1, Details - YR1'!H50</f>
        <v>0</v>
      </c>
      <c r="I50" s="637">
        <f>+H50*$K$6</f>
        <v>0</v>
      </c>
      <c r="J50" s="638">
        <v>0</v>
      </c>
      <c r="K50" s="637">
        <f>+I50-J50</f>
        <v>0</v>
      </c>
      <c r="L50" s="637">
        <f>+'Sch B, Stmt 1, Details - YR1'!J50</f>
        <v>0</v>
      </c>
      <c r="M50" s="637">
        <f>+L50*$K$6</f>
        <v>0</v>
      </c>
      <c r="N50" s="638">
        <v>0</v>
      </c>
      <c r="O50" s="637">
        <f>+M50-N50</f>
        <v>0</v>
      </c>
      <c r="P50" s="415">
        <v>0</v>
      </c>
    </row>
    <row r="51" spans="1:16" ht="15">
      <c r="A51" s="22"/>
      <c r="B51" s="26"/>
      <c r="C51" s="751">
        <f>+'Tab 1 - Control Sheet '!C30:G30</f>
        <v>0</v>
      </c>
      <c r="D51" s="753"/>
      <c r="E51" s="753"/>
      <c r="F51" s="753"/>
      <c r="G51" s="1"/>
      <c r="H51" s="637">
        <f>+'Sch B, Stmt 1, Details - YR1'!H51</f>
        <v>0</v>
      </c>
      <c r="I51" s="637">
        <f>+H51*$K$6</f>
        <v>0</v>
      </c>
      <c r="J51" s="638">
        <v>0</v>
      </c>
      <c r="K51" s="637">
        <f>+I51-J51</f>
        <v>0</v>
      </c>
      <c r="L51" s="637">
        <f>+'Sch B, Stmt 1, Details - YR1'!J51</f>
        <v>0</v>
      </c>
      <c r="M51" s="637">
        <f>+L51*$K$6</f>
        <v>0</v>
      </c>
      <c r="N51" s="638">
        <v>0</v>
      </c>
      <c r="O51" s="637">
        <f>+M51-N51</f>
        <v>0</v>
      </c>
      <c r="P51" s="415">
        <v>0</v>
      </c>
    </row>
    <row r="52" spans="1:16" ht="15">
      <c r="A52" s="22"/>
      <c r="B52" s="22"/>
      <c r="C52" s="751">
        <f>+'Tab 1 - Control Sheet '!C31:G31</f>
        <v>0</v>
      </c>
      <c r="D52" s="753"/>
      <c r="E52" s="753"/>
      <c r="F52" s="753"/>
      <c r="G52" s="1"/>
      <c r="H52" s="637">
        <f>+'Sch B, Stmt 1, Details - YR1'!H52</f>
        <v>0</v>
      </c>
      <c r="I52" s="637">
        <f>+H52*$K$6</f>
        <v>0</v>
      </c>
      <c r="J52" s="638">
        <v>0</v>
      </c>
      <c r="K52" s="637">
        <f>+I52-J52</f>
        <v>0</v>
      </c>
      <c r="L52" s="637">
        <f>+'Sch B, Stmt 1, Details - YR1'!J52</f>
        <v>0</v>
      </c>
      <c r="M52" s="637">
        <f>+L52*$K$6</f>
        <v>0</v>
      </c>
      <c r="N52" s="638">
        <v>0</v>
      </c>
      <c r="O52" s="637">
        <f>+M52-N52</f>
        <v>0</v>
      </c>
      <c r="P52" s="415">
        <v>0</v>
      </c>
    </row>
    <row r="53" spans="1:16" s="37" customFormat="1" ht="15">
      <c r="A53" s="21" t="s">
        <v>27</v>
      </c>
      <c r="B53" s="21"/>
      <c r="H53" s="639">
        <f aca="true" t="shared" si="7" ref="H53:O53">SUM(H46:H52)</f>
        <v>562296.999916372</v>
      </c>
      <c r="I53" s="639">
        <f t="shared" si="7"/>
        <v>562296.999916372</v>
      </c>
      <c r="J53" s="639">
        <f t="shared" si="7"/>
        <v>536013.9199999999</v>
      </c>
      <c r="K53" s="639">
        <f t="shared" si="7"/>
        <v>26283.079916372008</v>
      </c>
      <c r="L53" s="639">
        <f t="shared" si="7"/>
        <v>562296.999916372</v>
      </c>
      <c r="M53" s="639">
        <f t="shared" si="7"/>
        <v>562296.999916372</v>
      </c>
      <c r="N53" s="639">
        <f t="shared" si="7"/>
        <v>536014</v>
      </c>
      <c r="O53" s="639">
        <f t="shared" si="7"/>
        <v>26282.99991637199</v>
      </c>
      <c r="P53" s="416"/>
    </row>
    <row r="54" spans="1:16" ht="9" customHeight="1">
      <c r="A54" s="1"/>
      <c r="B54" s="1"/>
      <c r="C54" s="1"/>
      <c r="D54" s="1"/>
      <c r="E54" s="1"/>
      <c r="F54" s="1"/>
      <c r="G54" s="1"/>
      <c r="H54" s="636"/>
      <c r="I54" s="636"/>
      <c r="J54" s="636"/>
      <c r="K54" s="636"/>
      <c r="L54" s="636">
        <f>+G54+I54</f>
        <v>0</v>
      </c>
      <c r="M54" s="636"/>
      <c r="N54" s="636">
        <f>+H54+J54</f>
        <v>0</v>
      </c>
      <c r="O54" s="636"/>
      <c r="P54" s="4"/>
    </row>
    <row r="55" spans="1:16" ht="12.75">
      <c r="A55" s="21" t="s">
        <v>28</v>
      </c>
      <c r="B55" s="36"/>
      <c r="C55" s="1"/>
      <c r="D55" s="1"/>
      <c r="E55" s="1"/>
      <c r="F55" s="1"/>
      <c r="G55" s="1"/>
      <c r="L55" s="624">
        <f>+G55+I55</f>
        <v>0</v>
      </c>
      <c r="N55" s="624">
        <f>+H55+J55</f>
        <v>0</v>
      </c>
      <c r="O55" s="624"/>
      <c r="P55" s="411"/>
    </row>
    <row r="56" spans="1:16" ht="15">
      <c r="A56" s="22" t="s">
        <v>23</v>
      </c>
      <c r="B56" s="22"/>
      <c r="C56" s="1"/>
      <c r="D56" s="1"/>
      <c r="E56" s="1"/>
      <c r="F56" s="1"/>
      <c r="G56" s="1"/>
      <c r="H56" s="637">
        <f>+'Sch B, Stmt 1, Details - YR1'!H56</f>
        <v>0</v>
      </c>
      <c r="I56" s="637">
        <f>+H56*$K$6</f>
        <v>0</v>
      </c>
      <c r="J56" s="638">
        <v>0</v>
      </c>
      <c r="K56" s="637">
        <f>+I56-J56</f>
        <v>0</v>
      </c>
      <c r="L56" s="637">
        <f>+'Sch B, Stmt 1, Details - YR1'!J56</f>
        <v>0</v>
      </c>
      <c r="M56" s="637">
        <f>+L56*$K$6</f>
        <v>0</v>
      </c>
      <c r="N56" s="638">
        <v>0</v>
      </c>
      <c r="O56" s="637">
        <f>+M56-N56</f>
        <v>0</v>
      </c>
      <c r="P56" s="415">
        <v>0</v>
      </c>
    </row>
    <row r="57" spans="1:16" ht="15">
      <c r="A57" s="22" t="s">
        <v>24</v>
      </c>
      <c r="B57" s="22"/>
      <c r="C57" s="1"/>
      <c r="D57" s="1"/>
      <c r="E57" s="1"/>
      <c r="F57" s="1"/>
      <c r="G57" s="1"/>
      <c r="H57" s="637">
        <f>+'Sch B, Stmt 1, Details - YR1'!H57</f>
        <v>0</v>
      </c>
      <c r="I57" s="637">
        <f>+H57*$K$6</f>
        <v>0</v>
      </c>
      <c r="J57" s="638">
        <v>0</v>
      </c>
      <c r="K57" s="637">
        <f>+I57-J57</f>
        <v>0</v>
      </c>
      <c r="L57" s="637">
        <f>+'Sch B, Stmt 1, Details - YR1'!J57</f>
        <v>0</v>
      </c>
      <c r="M57" s="637">
        <f>+L57*$K$6</f>
        <v>0</v>
      </c>
      <c r="N57" s="638">
        <v>0</v>
      </c>
      <c r="O57" s="637">
        <f>+M57-N57</f>
        <v>0</v>
      </c>
      <c r="P57" s="415">
        <v>0</v>
      </c>
    </row>
    <row r="58" spans="1:16" ht="15">
      <c r="A58" s="22" t="s">
        <v>26</v>
      </c>
      <c r="B58" s="26"/>
      <c r="C58" s="23"/>
      <c r="D58" s="23"/>
      <c r="E58" s="23"/>
      <c r="F58" s="23"/>
      <c r="G58" s="23"/>
      <c r="H58" s="637"/>
      <c r="I58" s="637"/>
      <c r="J58" s="638"/>
      <c r="K58" s="637"/>
      <c r="L58" s="637"/>
      <c r="M58" s="637"/>
      <c r="N58" s="638"/>
      <c r="O58" s="637"/>
      <c r="P58" s="415"/>
    </row>
    <row r="59" spans="1:16" ht="15">
      <c r="A59" s="27"/>
      <c r="B59" s="26"/>
      <c r="C59" s="751">
        <f>+'Tab 1 - Control Sheet '!C33:G33</f>
        <v>0</v>
      </c>
      <c r="D59" s="753"/>
      <c r="E59" s="753"/>
      <c r="F59" s="753"/>
      <c r="G59" s="28"/>
      <c r="H59" s="637">
        <f>+'Sch B, Stmt 1, Details - YR1'!H59</f>
        <v>0</v>
      </c>
      <c r="I59" s="637">
        <f>+H59*$K$6</f>
        <v>0</v>
      </c>
      <c r="J59" s="638">
        <v>0</v>
      </c>
      <c r="K59" s="637">
        <f>+I59-J59</f>
        <v>0</v>
      </c>
      <c r="L59" s="637">
        <f>+'Sch B, Stmt 1, Details - YR1'!J59</f>
        <v>0</v>
      </c>
      <c r="M59" s="637">
        <f>+L59*$K$6</f>
        <v>0</v>
      </c>
      <c r="N59" s="638">
        <v>0</v>
      </c>
      <c r="O59" s="637">
        <f>+M59-N59</f>
        <v>0</v>
      </c>
      <c r="P59" s="415">
        <v>0</v>
      </c>
    </row>
    <row r="60" spans="1:16" ht="15">
      <c r="A60" s="22"/>
      <c r="B60" s="26"/>
      <c r="C60" s="751">
        <f>+'Tab 1 - Control Sheet '!C34:G34</f>
        <v>0</v>
      </c>
      <c r="D60" s="753"/>
      <c r="E60" s="753"/>
      <c r="F60" s="753"/>
      <c r="G60" s="1"/>
      <c r="H60" s="637">
        <f>+'Sch B, Stmt 1, Details - YR1'!H60</f>
        <v>0</v>
      </c>
      <c r="I60" s="637">
        <f>+H60*$K$6</f>
        <v>0</v>
      </c>
      <c r="J60" s="638">
        <v>0</v>
      </c>
      <c r="K60" s="637">
        <f>+I60-J60</f>
        <v>0</v>
      </c>
      <c r="L60" s="637">
        <f>+'Sch B, Stmt 1, Details - YR1'!J60</f>
        <v>0</v>
      </c>
      <c r="M60" s="637">
        <f>+L60*$K$6</f>
        <v>0</v>
      </c>
      <c r="N60" s="638">
        <v>0</v>
      </c>
      <c r="O60" s="637">
        <f>+M60-N60</f>
        <v>0</v>
      </c>
      <c r="P60" s="415">
        <v>0</v>
      </c>
    </row>
    <row r="61" spans="1:16" s="37" customFormat="1" ht="15">
      <c r="A61" s="21" t="s">
        <v>29</v>
      </c>
      <c r="B61" s="21"/>
      <c r="H61" s="648">
        <f>SUM(H56:H60)</f>
        <v>0</v>
      </c>
      <c r="I61" s="648">
        <f>SUM(I56:I60)</f>
        <v>0</v>
      </c>
      <c r="J61" s="649">
        <v>0</v>
      </c>
      <c r="K61" s="648">
        <f>SUM(K56:K60)</f>
        <v>0</v>
      </c>
      <c r="L61" s="639">
        <f>SUM(L56:L60)</f>
        <v>0</v>
      </c>
      <c r="M61" s="648">
        <f>SUM(M56:M60)</f>
        <v>0</v>
      </c>
      <c r="N61" s="638">
        <v>0</v>
      </c>
      <c r="O61" s="648">
        <f>SUM(O56:O60)</f>
        <v>0</v>
      </c>
      <c r="P61" s="425">
        <v>0</v>
      </c>
    </row>
    <row r="62" spans="1:16" ht="9" customHeight="1">
      <c r="A62" s="1"/>
      <c r="B62" s="1"/>
      <c r="C62" s="1"/>
      <c r="D62" s="1"/>
      <c r="E62" s="1"/>
      <c r="F62" s="1"/>
      <c r="G62" s="1"/>
      <c r="H62" s="650"/>
      <c r="I62" s="650"/>
      <c r="J62" s="650"/>
      <c r="K62" s="650"/>
      <c r="L62" s="650"/>
      <c r="M62" s="650"/>
      <c r="N62" s="650"/>
      <c r="O62" s="650"/>
      <c r="P62" s="4"/>
    </row>
    <row r="63" spans="1:16" ht="15">
      <c r="A63" s="35" t="s">
        <v>30</v>
      </c>
      <c r="B63" s="37"/>
      <c r="C63" s="37"/>
      <c r="D63" s="37"/>
      <c r="E63" s="37"/>
      <c r="F63" s="37"/>
      <c r="G63" s="37"/>
      <c r="H63" s="651">
        <f aca="true" t="shared" si="8" ref="H63:O63">+H61+H53</f>
        <v>562296.999916372</v>
      </c>
      <c r="I63" s="651">
        <f t="shared" si="8"/>
        <v>562296.999916372</v>
      </c>
      <c r="J63" s="651">
        <f t="shared" si="8"/>
        <v>536013.9199999999</v>
      </c>
      <c r="K63" s="651">
        <f t="shared" si="8"/>
        <v>26283.079916372008</v>
      </c>
      <c r="L63" s="639">
        <f t="shared" si="8"/>
        <v>562296.999916372</v>
      </c>
      <c r="M63" s="651">
        <f t="shared" si="8"/>
        <v>562296.999916372</v>
      </c>
      <c r="N63" s="651">
        <f t="shared" si="8"/>
        <v>536014</v>
      </c>
      <c r="O63" s="651">
        <f t="shared" si="8"/>
        <v>26282.99991637199</v>
      </c>
      <c r="P63" s="15"/>
    </row>
    <row r="64" spans="1:16" ht="9" customHeight="1">
      <c r="A64" s="1"/>
      <c r="B64" s="1"/>
      <c r="C64" s="1"/>
      <c r="D64" s="1"/>
      <c r="E64" s="1"/>
      <c r="F64" s="1"/>
      <c r="G64" s="1"/>
      <c r="H64" s="636"/>
      <c r="I64" s="636"/>
      <c r="J64" s="636"/>
      <c r="K64" s="636"/>
      <c r="L64" s="636">
        <f>+G64+I64</f>
        <v>0</v>
      </c>
      <c r="M64" s="636"/>
      <c r="N64" s="636">
        <f>+H64+J64</f>
        <v>0</v>
      </c>
      <c r="O64" s="636"/>
      <c r="P64" s="424"/>
    </row>
    <row r="65" spans="1:16" ht="12.75">
      <c r="A65" s="35" t="s">
        <v>31</v>
      </c>
      <c r="B65" s="1"/>
      <c r="C65" s="1"/>
      <c r="D65" s="1"/>
      <c r="E65" s="1"/>
      <c r="F65" s="1"/>
      <c r="G65" s="1"/>
      <c r="H65" s="636"/>
      <c r="I65" s="636"/>
      <c r="J65" s="636"/>
      <c r="K65" s="636"/>
      <c r="L65" s="636">
        <f>+G65+I65</f>
        <v>0</v>
      </c>
      <c r="M65" s="636"/>
      <c r="N65" s="636">
        <f>+H65+J65</f>
        <v>0</v>
      </c>
      <c r="O65" s="636"/>
      <c r="P65" s="424"/>
    </row>
    <row r="66" spans="1:16" ht="15">
      <c r="A66" s="36" t="s">
        <v>32</v>
      </c>
      <c r="B66" s="36"/>
      <c r="C66" s="1"/>
      <c r="D66" s="1"/>
      <c r="E66" s="1"/>
      <c r="F66" s="1"/>
      <c r="G66" s="1"/>
      <c r="H66" s="637">
        <f>+'Sch B, Stmt 1, Details - YR1'!H66</f>
        <v>0</v>
      </c>
      <c r="I66" s="637">
        <f aca="true" t="shared" si="9" ref="I66:I77">+H66*$K$6</f>
        <v>0</v>
      </c>
      <c r="J66" s="638">
        <v>0</v>
      </c>
      <c r="K66" s="637">
        <f aca="true" t="shared" si="10" ref="K66:K77">+I66-J66</f>
        <v>0</v>
      </c>
      <c r="L66" s="637">
        <f>+'Sch B, Stmt 1, Details - YR1'!J66</f>
        <v>0</v>
      </c>
      <c r="M66" s="637">
        <f aca="true" t="shared" si="11" ref="M66:M77">+L66*$K$6</f>
        <v>0</v>
      </c>
      <c r="N66" s="638">
        <v>0</v>
      </c>
      <c r="O66" s="637">
        <f aca="true" t="shared" si="12" ref="O66:O77">+M66-N66</f>
        <v>0</v>
      </c>
      <c r="P66" s="415">
        <v>0</v>
      </c>
    </row>
    <row r="67" spans="1:16" ht="15">
      <c r="A67" s="36" t="s">
        <v>33</v>
      </c>
      <c r="B67" s="36"/>
      <c r="C67" s="1"/>
      <c r="D67" s="1"/>
      <c r="E67" s="1"/>
      <c r="F67" s="1"/>
      <c r="G67" s="1"/>
      <c r="H67" s="637">
        <f>+'Sch B, Stmt 1, Details - YR1'!H67</f>
        <v>0</v>
      </c>
      <c r="I67" s="637">
        <f t="shared" si="9"/>
        <v>0</v>
      </c>
      <c r="J67" s="638">
        <v>0</v>
      </c>
      <c r="K67" s="637">
        <f t="shared" si="10"/>
        <v>0</v>
      </c>
      <c r="L67" s="637">
        <f>+'Sch B, Stmt 1, Details - YR1'!J67</f>
        <v>0</v>
      </c>
      <c r="M67" s="637">
        <f t="shared" si="11"/>
        <v>0</v>
      </c>
      <c r="N67" s="638">
        <v>0</v>
      </c>
      <c r="O67" s="637">
        <f t="shared" si="12"/>
        <v>0</v>
      </c>
      <c r="P67" s="415">
        <v>0</v>
      </c>
    </row>
    <row r="68" spans="1:16" ht="15">
      <c r="A68" s="36" t="s">
        <v>34</v>
      </c>
      <c r="B68" s="36"/>
      <c r="C68" s="1"/>
      <c r="D68" s="1"/>
      <c r="E68" s="1"/>
      <c r="F68" s="1"/>
      <c r="G68" s="1"/>
      <c r="H68" s="637">
        <f>+'Sch B, Stmt 1, Details - YR1'!H68</f>
        <v>0</v>
      </c>
      <c r="I68" s="637">
        <f t="shared" si="9"/>
        <v>0</v>
      </c>
      <c r="J68" s="638">
        <v>0</v>
      </c>
      <c r="K68" s="637">
        <f t="shared" si="10"/>
        <v>0</v>
      </c>
      <c r="L68" s="637">
        <f>+'Sch B, Stmt 1, Details - YR1'!J68</f>
        <v>0</v>
      </c>
      <c r="M68" s="637">
        <f t="shared" si="11"/>
        <v>0</v>
      </c>
      <c r="N68" s="638">
        <v>0</v>
      </c>
      <c r="O68" s="637">
        <f t="shared" si="12"/>
        <v>0</v>
      </c>
      <c r="P68" s="415">
        <v>0</v>
      </c>
    </row>
    <row r="69" spans="1:16" ht="15">
      <c r="A69" s="36" t="s">
        <v>35</v>
      </c>
      <c r="B69" s="36"/>
      <c r="C69" s="1"/>
      <c r="D69" s="1"/>
      <c r="E69" s="1"/>
      <c r="F69" s="1"/>
      <c r="G69" s="1"/>
      <c r="H69" s="637">
        <f>+'Sch B, Stmt 1, Details - YR1'!H69</f>
        <v>0</v>
      </c>
      <c r="I69" s="637">
        <f t="shared" si="9"/>
        <v>0</v>
      </c>
      <c r="J69" s="638">
        <v>0</v>
      </c>
      <c r="K69" s="637">
        <f t="shared" si="10"/>
        <v>0</v>
      </c>
      <c r="L69" s="637">
        <f>+'Sch B, Stmt 1, Details - YR1'!J69</f>
        <v>0</v>
      </c>
      <c r="M69" s="637">
        <f t="shared" si="11"/>
        <v>0</v>
      </c>
      <c r="N69" s="638">
        <v>0</v>
      </c>
      <c r="O69" s="637">
        <f t="shared" si="12"/>
        <v>0</v>
      </c>
      <c r="P69" s="415">
        <v>0</v>
      </c>
    </row>
    <row r="70" spans="1:16" ht="15">
      <c r="A70" s="36" t="s">
        <v>36</v>
      </c>
      <c r="B70" s="36"/>
      <c r="C70" s="1"/>
      <c r="D70" s="1"/>
      <c r="E70" s="1"/>
      <c r="F70" s="1"/>
      <c r="G70" s="1"/>
      <c r="H70" s="637">
        <f>+'Sch B, Stmt 1, Details - YR1'!H70</f>
        <v>0</v>
      </c>
      <c r="I70" s="637">
        <f t="shared" si="9"/>
        <v>0</v>
      </c>
      <c r="J70" s="638">
        <v>0</v>
      </c>
      <c r="K70" s="637">
        <f t="shared" si="10"/>
        <v>0</v>
      </c>
      <c r="L70" s="637">
        <f>+'Sch B, Stmt 1, Details - YR1'!J70</f>
        <v>0</v>
      </c>
      <c r="M70" s="637">
        <f t="shared" si="11"/>
        <v>0</v>
      </c>
      <c r="N70" s="638">
        <v>0</v>
      </c>
      <c r="O70" s="637">
        <f t="shared" si="12"/>
        <v>0</v>
      </c>
      <c r="P70" s="415">
        <v>0</v>
      </c>
    </row>
    <row r="71" spans="1:16" ht="15">
      <c r="A71" s="36" t="s">
        <v>37</v>
      </c>
      <c r="B71" s="36"/>
      <c r="C71" s="1"/>
      <c r="D71" s="1"/>
      <c r="E71" s="1"/>
      <c r="F71" s="1"/>
      <c r="G71" s="1"/>
      <c r="H71" s="637">
        <f>+'Sch B, Stmt 1, Details - YR1'!H71</f>
        <v>0</v>
      </c>
      <c r="I71" s="637">
        <f t="shared" si="9"/>
        <v>0</v>
      </c>
      <c r="J71" s="638">
        <v>0</v>
      </c>
      <c r="K71" s="637">
        <f t="shared" si="10"/>
        <v>0</v>
      </c>
      <c r="L71" s="637">
        <f>+'Sch B, Stmt 1, Details - YR1'!J71</f>
        <v>0</v>
      </c>
      <c r="M71" s="637">
        <f t="shared" si="11"/>
        <v>0</v>
      </c>
      <c r="N71" s="638">
        <v>0</v>
      </c>
      <c r="O71" s="637">
        <f t="shared" si="12"/>
        <v>0</v>
      </c>
      <c r="P71" s="415">
        <v>0</v>
      </c>
    </row>
    <row r="72" spans="1:16" ht="15">
      <c r="A72" s="36" t="s">
        <v>38</v>
      </c>
      <c r="B72" s="36"/>
      <c r="C72" s="1"/>
      <c r="D72" s="1"/>
      <c r="E72" s="1"/>
      <c r="F72" s="1"/>
      <c r="G72" s="1"/>
      <c r="H72" s="637">
        <f>+'Sch B, Stmt 1, Details - YR1'!H72</f>
        <v>0</v>
      </c>
      <c r="I72" s="637">
        <f t="shared" si="9"/>
        <v>0</v>
      </c>
      <c r="J72" s="638">
        <v>0</v>
      </c>
      <c r="K72" s="637">
        <f t="shared" si="10"/>
        <v>0</v>
      </c>
      <c r="L72" s="637">
        <f>+'Sch B, Stmt 1, Details - YR1'!J72</f>
        <v>0</v>
      </c>
      <c r="M72" s="637">
        <f t="shared" si="11"/>
        <v>0</v>
      </c>
      <c r="N72" s="638">
        <v>0</v>
      </c>
      <c r="O72" s="637">
        <f t="shared" si="12"/>
        <v>0</v>
      </c>
      <c r="P72" s="415">
        <v>0</v>
      </c>
    </row>
    <row r="73" spans="1:16" ht="15">
      <c r="A73" s="36" t="s">
        <v>39</v>
      </c>
      <c r="B73" s="36"/>
      <c r="C73" s="1"/>
      <c r="D73" s="1"/>
      <c r="E73" s="1"/>
      <c r="F73" s="1"/>
      <c r="G73" s="1"/>
      <c r="H73" s="637">
        <f>+'Sch B, Stmt 1, Details - YR1'!H73</f>
        <v>4000</v>
      </c>
      <c r="I73" s="637">
        <f t="shared" si="9"/>
        <v>4000</v>
      </c>
      <c r="J73" s="638">
        <v>4187.51</v>
      </c>
      <c r="K73" s="637">
        <f t="shared" si="10"/>
        <v>-187.51000000000022</v>
      </c>
      <c r="L73" s="637">
        <f>+'Sch B, Stmt 1, Details - YR1'!J73</f>
        <v>4000</v>
      </c>
      <c r="M73" s="637">
        <f t="shared" si="11"/>
        <v>4000</v>
      </c>
      <c r="N73" s="638">
        <v>4188</v>
      </c>
      <c r="O73" s="637">
        <f t="shared" si="12"/>
        <v>-188</v>
      </c>
      <c r="P73" s="415">
        <v>0</v>
      </c>
    </row>
    <row r="74" spans="1:16" ht="30">
      <c r="A74" s="36" t="s">
        <v>40</v>
      </c>
      <c r="B74" s="36"/>
      <c r="C74" s="1"/>
      <c r="D74" s="1"/>
      <c r="E74" s="1"/>
      <c r="F74" s="1"/>
      <c r="G74" s="1"/>
      <c r="H74" s="637">
        <f>+'Sch B, Stmt 1, Details - YR1'!H74</f>
        <v>16000</v>
      </c>
      <c r="I74" s="637">
        <f t="shared" si="9"/>
        <v>16000</v>
      </c>
      <c r="J74" s="638">
        <v>21969.23</v>
      </c>
      <c r="K74" s="637">
        <f t="shared" si="10"/>
        <v>-5969.23</v>
      </c>
      <c r="L74" s="637">
        <f>+'Sch B, Stmt 1, Details - YR1'!J74</f>
        <v>16000</v>
      </c>
      <c r="M74" s="637">
        <f t="shared" si="11"/>
        <v>16000</v>
      </c>
      <c r="N74" s="638">
        <v>21969</v>
      </c>
      <c r="O74" s="637">
        <f t="shared" si="12"/>
        <v>-5969</v>
      </c>
      <c r="P74" s="415" t="s">
        <v>394</v>
      </c>
    </row>
    <row r="75" spans="1:16" ht="15">
      <c r="A75" s="36" t="s">
        <v>41</v>
      </c>
      <c r="B75" s="36"/>
      <c r="C75" s="1"/>
      <c r="D75" s="1"/>
      <c r="E75" s="1"/>
      <c r="F75" s="1"/>
      <c r="G75" s="1"/>
      <c r="H75" s="637">
        <f>+'Sch B, Stmt 1, Details - YR1'!H75</f>
        <v>0</v>
      </c>
      <c r="I75" s="637">
        <f t="shared" si="9"/>
        <v>0</v>
      </c>
      <c r="J75" s="638">
        <v>0</v>
      </c>
      <c r="K75" s="637">
        <f t="shared" si="10"/>
        <v>0</v>
      </c>
      <c r="L75" s="637">
        <f>+'Sch B, Stmt 1, Details - YR1'!J75</f>
        <v>0</v>
      </c>
      <c r="M75" s="637">
        <f t="shared" si="11"/>
        <v>0</v>
      </c>
      <c r="N75" s="638">
        <v>0</v>
      </c>
      <c r="O75" s="637">
        <f t="shared" si="12"/>
        <v>0</v>
      </c>
      <c r="P75" s="415">
        <v>0</v>
      </c>
    </row>
    <row r="76" spans="1:16" ht="15">
      <c r="A76" s="36" t="s">
        <v>42</v>
      </c>
      <c r="B76" s="36"/>
      <c r="C76" s="1"/>
      <c r="D76" s="1"/>
      <c r="E76" s="1"/>
      <c r="F76" s="1"/>
      <c r="G76" s="1"/>
      <c r="H76" s="637">
        <f>+'Sch B, Stmt 1, Details - YR1'!H76</f>
        <v>8000</v>
      </c>
      <c r="I76" s="637">
        <f t="shared" si="9"/>
        <v>8000</v>
      </c>
      <c r="J76" s="638">
        <v>6362.61</v>
      </c>
      <c r="K76" s="637">
        <f t="shared" si="10"/>
        <v>1637.3900000000003</v>
      </c>
      <c r="L76" s="637">
        <f>+'Sch B, Stmt 1, Details - YR1'!J76</f>
        <v>8000</v>
      </c>
      <c r="M76" s="637">
        <f t="shared" si="11"/>
        <v>8000</v>
      </c>
      <c r="N76" s="638">
        <v>6363</v>
      </c>
      <c r="O76" s="637">
        <f t="shared" si="12"/>
        <v>1637</v>
      </c>
      <c r="P76" s="415">
        <v>0</v>
      </c>
    </row>
    <row r="77" spans="1:16" ht="15">
      <c r="A77" s="36" t="s">
        <v>43</v>
      </c>
      <c r="B77" s="1"/>
      <c r="C77" s="1"/>
      <c r="D77" s="1"/>
      <c r="E77" s="1"/>
      <c r="F77" s="1"/>
      <c r="G77" s="1"/>
      <c r="H77" s="637">
        <f>+'Sch B, Stmt 1, Details - YR1'!H77</f>
        <v>0</v>
      </c>
      <c r="I77" s="637">
        <f t="shared" si="9"/>
        <v>0</v>
      </c>
      <c r="J77" s="638">
        <v>0</v>
      </c>
      <c r="K77" s="637">
        <f t="shared" si="10"/>
        <v>0</v>
      </c>
      <c r="L77" s="637">
        <f>+'Sch B, Stmt 1, Details - YR1'!J77</f>
        <v>0</v>
      </c>
      <c r="M77" s="637">
        <f t="shared" si="11"/>
        <v>0</v>
      </c>
      <c r="N77" s="638">
        <v>0</v>
      </c>
      <c r="O77" s="637">
        <f t="shared" si="12"/>
        <v>0</v>
      </c>
      <c r="P77" s="415">
        <v>0</v>
      </c>
    </row>
    <row r="78" spans="1:16" ht="15">
      <c r="A78" s="22" t="s">
        <v>26</v>
      </c>
      <c r="B78" s="26"/>
      <c r="C78" s="23"/>
      <c r="D78" s="23"/>
      <c r="E78" s="23"/>
      <c r="F78" s="23"/>
      <c r="G78" s="23"/>
      <c r="H78" s="637"/>
      <c r="I78" s="637"/>
      <c r="J78" s="638"/>
      <c r="K78" s="637"/>
      <c r="L78" s="637"/>
      <c r="M78" s="637"/>
      <c r="N78" s="638"/>
      <c r="O78" s="637"/>
      <c r="P78" s="415"/>
    </row>
    <row r="79" spans="1:16" ht="15">
      <c r="A79" s="27"/>
      <c r="B79" s="26"/>
      <c r="C79" s="751" t="str">
        <f>+'Tab 1 - Control Sheet '!C37:G37</f>
        <v>Child Care</v>
      </c>
      <c r="D79" s="752"/>
      <c r="E79" s="752"/>
      <c r="F79" s="752"/>
      <c r="G79" s="28"/>
      <c r="H79" s="637">
        <f>+'Sch B, Stmt 1, Details - YR1'!H79</f>
        <v>500</v>
      </c>
      <c r="I79" s="637">
        <f>+H79*$K$6</f>
        <v>500</v>
      </c>
      <c r="J79" s="638">
        <v>386.25</v>
      </c>
      <c r="K79" s="637">
        <f>+I79-J79</f>
        <v>113.75</v>
      </c>
      <c r="L79" s="637">
        <f>+'Sch B, Stmt 1, Details - YR1'!J79</f>
        <v>500</v>
      </c>
      <c r="M79" s="637">
        <f>+L79*$K$6</f>
        <v>500</v>
      </c>
      <c r="N79" s="638">
        <v>386</v>
      </c>
      <c r="O79" s="637">
        <f>+M79-N79</f>
        <v>114</v>
      </c>
      <c r="P79" s="415">
        <v>0</v>
      </c>
    </row>
    <row r="80" spans="1:16" ht="15">
      <c r="A80" s="22"/>
      <c r="B80" s="26"/>
      <c r="C80" s="751" t="str">
        <f>+'Tab 1 - Control Sheet '!C38:G38</f>
        <v>Travel Support</v>
      </c>
      <c r="D80" s="752"/>
      <c r="E80" s="752"/>
      <c r="F80" s="752"/>
      <c r="G80" s="1"/>
      <c r="H80" s="637">
        <f>+'Sch B, Stmt 1, Details - YR1'!H80</f>
        <v>1000</v>
      </c>
      <c r="I80" s="637">
        <f>+H80*$K$6</f>
        <v>1000</v>
      </c>
      <c r="J80" s="638">
        <v>94.81</v>
      </c>
      <c r="K80" s="637">
        <f>+I80-J80</f>
        <v>905.19</v>
      </c>
      <c r="L80" s="637">
        <f>+'Sch B, Stmt 1, Details - YR1'!J80</f>
        <v>1000</v>
      </c>
      <c r="M80" s="637">
        <f>+L80*$K$6</f>
        <v>1000</v>
      </c>
      <c r="N80" s="638">
        <v>95</v>
      </c>
      <c r="O80" s="637">
        <f>+M80-N80</f>
        <v>905</v>
      </c>
      <c r="P80" s="415">
        <v>0</v>
      </c>
    </row>
    <row r="81" spans="1:16" ht="15">
      <c r="A81" s="22"/>
      <c r="B81" s="22"/>
      <c r="C81" s="751">
        <f>+'Tab 1 - Control Sheet '!C39:G39</f>
        <v>0</v>
      </c>
      <c r="D81" s="752"/>
      <c r="E81" s="752"/>
      <c r="F81" s="752"/>
      <c r="G81" s="1"/>
      <c r="H81" s="637">
        <f>+'Sch B, Stmt 1, Details - YR1'!H81</f>
        <v>0</v>
      </c>
      <c r="I81" s="637">
        <f>+H81*$K$6</f>
        <v>0</v>
      </c>
      <c r="J81" s="638">
        <v>0</v>
      </c>
      <c r="K81" s="637">
        <f>+I81-J81</f>
        <v>0</v>
      </c>
      <c r="L81" s="637">
        <f>+'Sch B, Stmt 1, Details - YR1'!J81</f>
        <v>0</v>
      </c>
      <c r="M81" s="637">
        <f>+L81*$K$6</f>
        <v>0</v>
      </c>
      <c r="N81" s="638">
        <v>0</v>
      </c>
      <c r="O81" s="637">
        <f>+M81-N81</f>
        <v>0</v>
      </c>
      <c r="P81" s="415">
        <v>0</v>
      </c>
    </row>
    <row r="82" spans="1:16" s="37" customFormat="1" ht="15">
      <c r="A82" s="35" t="s">
        <v>44</v>
      </c>
      <c r="H82" s="651">
        <f aca="true" t="shared" si="13" ref="H82:O82">SUM(H66:H81)</f>
        <v>29500</v>
      </c>
      <c r="I82" s="651">
        <f t="shared" si="13"/>
        <v>29500</v>
      </c>
      <c r="J82" s="651">
        <f t="shared" si="13"/>
        <v>33000.409999999996</v>
      </c>
      <c r="K82" s="651">
        <f t="shared" si="13"/>
        <v>-3500.4099999999994</v>
      </c>
      <c r="L82" s="639">
        <f t="shared" si="13"/>
        <v>29500</v>
      </c>
      <c r="M82" s="651">
        <f t="shared" si="13"/>
        <v>29500</v>
      </c>
      <c r="N82" s="651">
        <f t="shared" si="13"/>
        <v>33001</v>
      </c>
      <c r="O82" s="651">
        <f t="shared" si="13"/>
        <v>-3501</v>
      </c>
      <c r="P82" s="15"/>
    </row>
    <row r="83" spans="1:16" ht="9" customHeight="1">
      <c r="A83" s="1"/>
      <c r="B83" s="1"/>
      <c r="C83" s="1"/>
      <c r="D83" s="1"/>
      <c r="E83" s="1"/>
      <c r="F83" s="1"/>
      <c r="G83" s="1"/>
      <c r="H83" s="650"/>
      <c r="I83" s="650"/>
      <c r="J83" s="650"/>
      <c r="K83" s="650"/>
      <c r="L83" s="650"/>
      <c r="M83" s="650"/>
      <c r="N83" s="650"/>
      <c r="O83" s="650"/>
      <c r="P83" s="424"/>
    </row>
    <row r="84" spans="1:16" ht="15">
      <c r="A84" s="348" t="s">
        <v>45</v>
      </c>
      <c r="B84" s="348"/>
      <c r="C84" s="350"/>
      <c r="D84" s="350"/>
      <c r="E84" s="350"/>
      <c r="F84" s="350"/>
      <c r="G84" s="350"/>
      <c r="H84" s="702">
        <f aca="true" t="shared" si="14" ref="H84:O84">H82+H63</f>
        <v>591796.999916372</v>
      </c>
      <c r="I84" s="702">
        <f t="shared" si="14"/>
        <v>591796.999916372</v>
      </c>
      <c r="J84" s="702">
        <f t="shared" si="14"/>
        <v>569014.33</v>
      </c>
      <c r="K84" s="702">
        <f t="shared" si="14"/>
        <v>22782.669916372008</v>
      </c>
      <c r="L84" s="703">
        <f t="shared" si="14"/>
        <v>591796.999916372</v>
      </c>
      <c r="M84" s="703">
        <f t="shared" si="14"/>
        <v>591796.999916372</v>
      </c>
      <c r="N84" s="703">
        <f t="shared" si="14"/>
        <v>569015</v>
      </c>
      <c r="O84" s="703">
        <f t="shared" si="14"/>
        <v>22781.99991637199</v>
      </c>
      <c r="P84" s="461"/>
    </row>
    <row r="85" spans="1:16" ht="9" customHeight="1">
      <c r="A85" s="1"/>
      <c r="B85" s="1"/>
      <c r="C85" s="1"/>
      <c r="D85" s="1"/>
      <c r="E85" s="1"/>
      <c r="F85" s="1"/>
      <c r="G85" s="1"/>
      <c r="H85" s="636"/>
      <c r="I85" s="636"/>
      <c r="J85" s="636"/>
      <c r="K85" s="636"/>
      <c r="L85" s="636"/>
      <c r="M85" s="636"/>
      <c r="N85" s="636"/>
      <c r="O85" s="636"/>
      <c r="P85" s="424"/>
    </row>
    <row r="86" spans="1:16" ht="51">
      <c r="A86" s="348" t="s">
        <v>46</v>
      </c>
      <c r="B86" s="348"/>
      <c r="C86" s="346"/>
      <c r="D86" s="346"/>
      <c r="E86" s="346"/>
      <c r="F86" s="346"/>
      <c r="G86" s="346"/>
      <c r="H86" s="696" t="s">
        <v>219</v>
      </c>
      <c r="I86" s="696" t="s">
        <v>248</v>
      </c>
      <c r="J86" s="696" t="s">
        <v>252</v>
      </c>
      <c r="K86" s="696" t="s">
        <v>249</v>
      </c>
      <c r="L86" s="701" t="str">
        <f>+L42</f>
        <v>Ministry
Budget</v>
      </c>
      <c r="M86" s="701" t="s">
        <v>248</v>
      </c>
      <c r="N86" s="701" t="str">
        <f>+N42</f>
        <v>Ministry
Actual</v>
      </c>
      <c r="O86" s="701" t="s">
        <v>249</v>
      </c>
      <c r="P86" s="347" t="str">
        <f>+$P$11</f>
        <v>Comments</v>
      </c>
    </row>
    <row r="87" spans="1:16" ht="11.25" customHeight="1">
      <c r="A87" s="1"/>
      <c r="B87" s="1"/>
      <c r="C87" s="1"/>
      <c r="D87" s="1"/>
      <c r="E87" s="1"/>
      <c r="F87" s="1"/>
      <c r="G87" s="1"/>
      <c r="H87" s="636" t="str">
        <f>$H$12</f>
        <v>$</v>
      </c>
      <c r="I87" s="636" t="str">
        <f>$I$12</f>
        <v>$</v>
      </c>
      <c r="J87" s="636" t="str">
        <f>$J$12</f>
        <v>$</v>
      </c>
      <c r="K87" s="636" t="str">
        <f>$K$12</f>
        <v>$</v>
      </c>
      <c r="L87" s="636" t="str">
        <f>$I$12</f>
        <v>$</v>
      </c>
      <c r="M87" s="636" t="str">
        <f>$I$12</f>
        <v>$</v>
      </c>
      <c r="N87" s="636" t="str">
        <f>$I$12</f>
        <v>$</v>
      </c>
      <c r="O87" s="636" t="str">
        <f>$K$12</f>
        <v>$</v>
      </c>
      <c r="P87" s="424"/>
    </row>
    <row r="88" spans="1:16" s="37" customFormat="1" ht="12.75">
      <c r="A88" s="21" t="s">
        <v>47</v>
      </c>
      <c r="H88" s="654"/>
      <c r="I88" s="654"/>
      <c r="J88" s="654"/>
      <c r="K88" s="654"/>
      <c r="L88" s="654"/>
      <c r="M88" s="654"/>
      <c r="N88" s="654"/>
      <c r="O88" s="654"/>
      <c r="P88" s="427"/>
    </row>
    <row r="89" spans="1:16" ht="15">
      <c r="A89" s="22" t="s">
        <v>48</v>
      </c>
      <c r="B89" s="36"/>
      <c r="C89" s="1"/>
      <c r="D89" s="1"/>
      <c r="E89" s="1"/>
      <c r="F89" s="1"/>
      <c r="G89" s="1"/>
      <c r="H89" s="637">
        <f>+'Sch B, Stmt 1, Details - YR1'!H89</f>
        <v>150</v>
      </c>
      <c r="I89" s="637">
        <f aca="true" t="shared" si="15" ref="I89:I94">+H89*$K$6</f>
        <v>150</v>
      </c>
      <c r="J89" s="638">
        <v>1225</v>
      </c>
      <c r="K89" s="637">
        <f aca="true" t="shared" si="16" ref="K89:K94">+I89-J89</f>
        <v>-1075</v>
      </c>
      <c r="L89" s="637">
        <f>+'Sch B, Stmt 1, Details - YR1'!J89</f>
        <v>150</v>
      </c>
      <c r="M89" s="637">
        <f aca="true" t="shared" si="17" ref="M89:M94">+L89*$K$6</f>
        <v>150</v>
      </c>
      <c r="N89" s="638">
        <v>1225</v>
      </c>
      <c r="O89" s="637">
        <f aca="true" t="shared" si="18" ref="O89:O94">+M89-N89</f>
        <v>-1075</v>
      </c>
      <c r="P89" s="415"/>
    </row>
    <row r="90" spans="1:16" ht="15">
      <c r="A90" s="22" t="s">
        <v>49</v>
      </c>
      <c r="B90" s="36"/>
      <c r="C90" s="1"/>
      <c r="D90" s="1"/>
      <c r="E90" s="1"/>
      <c r="F90" s="1"/>
      <c r="G90" s="1"/>
      <c r="H90" s="637">
        <f>+'Sch B, Stmt 1, Details - YR1'!H90</f>
        <v>0</v>
      </c>
      <c r="I90" s="637">
        <f t="shared" si="15"/>
        <v>0</v>
      </c>
      <c r="J90" s="638">
        <v>0</v>
      </c>
      <c r="K90" s="637">
        <f t="shared" si="16"/>
        <v>0</v>
      </c>
      <c r="L90" s="637">
        <f>+'Sch B, Stmt 1, Details - YR1'!J90</f>
        <v>0</v>
      </c>
      <c r="M90" s="637">
        <f t="shared" si="17"/>
        <v>0</v>
      </c>
      <c r="N90" s="638">
        <v>0</v>
      </c>
      <c r="O90" s="637">
        <f t="shared" si="18"/>
        <v>0</v>
      </c>
      <c r="P90" s="415">
        <v>0</v>
      </c>
    </row>
    <row r="91" spans="1:16" ht="15">
      <c r="A91" s="22" t="s">
        <v>50</v>
      </c>
      <c r="B91" s="36"/>
      <c r="C91" s="1"/>
      <c r="D91" s="1"/>
      <c r="E91" s="1"/>
      <c r="F91" s="1"/>
      <c r="G91" s="1"/>
      <c r="H91" s="637">
        <f>+'Sch B, Stmt 1, Details - YR1'!H91</f>
        <v>1000</v>
      </c>
      <c r="I91" s="637">
        <f t="shared" si="15"/>
        <v>1000</v>
      </c>
      <c r="J91" s="638">
        <v>312</v>
      </c>
      <c r="K91" s="637">
        <f t="shared" si="16"/>
        <v>688</v>
      </c>
      <c r="L91" s="637">
        <f>+'Sch B, Stmt 1, Details - YR1'!J91</f>
        <v>1000</v>
      </c>
      <c r="M91" s="637">
        <f t="shared" si="17"/>
        <v>1000</v>
      </c>
      <c r="N91" s="638">
        <v>312</v>
      </c>
      <c r="O91" s="637">
        <f t="shared" si="18"/>
        <v>688</v>
      </c>
      <c r="P91" s="415"/>
    </row>
    <row r="92" spans="1:16" ht="15">
      <c r="A92" s="22" t="s">
        <v>51</v>
      </c>
      <c r="B92" s="36"/>
      <c r="C92" s="1"/>
      <c r="D92" s="1"/>
      <c r="E92" s="1"/>
      <c r="F92" s="1"/>
      <c r="G92" s="1"/>
      <c r="H92" s="637">
        <f>+'Sch B, Stmt 1, Details - YR1'!H92</f>
        <v>1750</v>
      </c>
      <c r="I92" s="637">
        <f t="shared" si="15"/>
        <v>1750</v>
      </c>
      <c r="J92" s="638">
        <v>1745</v>
      </c>
      <c r="K92" s="637">
        <f t="shared" si="16"/>
        <v>5</v>
      </c>
      <c r="L92" s="637">
        <f>+'Sch B, Stmt 1, Details - YR1'!J92</f>
        <v>1750</v>
      </c>
      <c r="M92" s="637">
        <f t="shared" si="17"/>
        <v>1750</v>
      </c>
      <c r="N92" s="638">
        <v>1745</v>
      </c>
      <c r="O92" s="637">
        <f t="shared" si="18"/>
        <v>5</v>
      </c>
      <c r="P92" s="415"/>
    </row>
    <row r="93" spans="1:16" ht="15">
      <c r="A93" s="22" t="s">
        <v>52</v>
      </c>
      <c r="B93" s="1"/>
      <c r="C93" s="1"/>
      <c r="D93" s="1"/>
      <c r="E93" s="1"/>
      <c r="F93" s="1"/>
      <c r="G93" s="1"/>
      <c r="H93" s="637">
        <f>+'Sch B, Stmt 1, Details - YR1'!H93</f>
        <v>0</v>
      </c>
      <c r="I93" s="637">
        <f t="shared" si="15"/>
        <v>0</v>
      </c>
      <c r="J93" s="638">
        <v>0</v>
      </c>
      <c r="K93" s="637">
        <f t="shared" si="16"/>
        <v>0</v>
      </c>
      <c r="L93" s="637">
        <f>+'Sch B, Stmt 1, Details - YR1'!J93</f>
        <v>0</v>
      </c>
      <c r="M93" s="637">
        <f t="shared" si="17"/>
        <v>0</v>
      </c>
      <c r="N93" s="638">
        <v>0</v>
      </c>
      <c r="O93" s="637">
        <f t="shared" si="18"/>
        <v>0</v>
      </c>
      <c r="P93" s="415">
        <v>0</v>
      </c>
    </row>
    <row r="94" spans="1:16" ht="15">
      <c r="A94" s="22" t="s">
        <v>53</v>
      </c>
      <c r="B94" s="1"/>
      <c r="C94" s="1"/>
      <c r="D94" s="1"/>
      <c r="E94" s="1"/>
      <c r="F94" s="1"/>
      <c r="G94" s="1"/>
      <c r="H94" s="637">
        <f>+'Sch B, Stmt 1, Details - YR1'!H94</f>
        <v>2100</v>
      </c>
      <c r="I94" s="637">
        <f t="shared" si="15"/>
        <v>2100</v>
      </c>
      <c r="J94" s="638">
        <v>1560</v>
      </c>
      <c r="K94" s="637">
        <f t="shared" si="16"/>
        <v>540</v>
      </c>
      <c r="L94" s="637">
        <f>+'Sch B, Stmt 1, Details - YR1'!J94</f>
        <v>2100</v>
      </c>
      <c r="M94" s="637">
        <f t="shared" si="17"/>
        <v>2100</v>
      </c>
      <c r="N94" s="638">
        <v>1560</v>
      </c>
      <c r="O94" s="637">
        <f t="shared" si="18"/>
        <v>540</v>
      </c>
      <c r="P94" s="415"/>
    </row>
    <row r="95" spans="1:16" s="37" customFormat="1" ht="15">
      <c r="A95" s="21" t="s">
        <v>54</v>
      </c>
      <c r="H95" s="639">
        <f aca="true" t="shared" si="19" ref="H95:O95">SUM(H89:H94)</f>
        <v>5000</v>
      </c>
      <c r="I95" s="639">
        <f t="shared" si="19"/>
        <v>5000</v>
      </c>
      <c r="J95" s="639">
        <f t="shared" si="19"/>
        <v>4842</v>
      </c>
      <c r="K95" s="639">
        <f t="shared" si="19"/>
        <v>158</v>
      </c>
      <c r="L95" s="639">
        <f t="shared" si="19"/>
        <v>5000</v>
      </c>
      <c r="M95" s="639">
        <f t="shared" si="19"/>
        <v>5000</v>
      </c>
      <c r="N95" s="639">
        <f t="shared" si="19"/>
        <v>4842</v>
      </c>
      <c r="O95" s="639">
        <f t="shared" si="19"/>
        <v>158</v>
      </c>
      <c r="P95" s="416"/>
    </row>
    <row r="96" spans="1:16" ht="9.75" customHeight="1">
      <c r="A96" s="36"/>
      <c r="B96" s="1"/>
      <c r="C96" s="1"/>
      <c r="D96" s="1"/>
      <c r="E96" s="1"/>
      <c r="F96" s="1"/>
      <c r="G96" s="1"/>
      <c r="H96" s="636"/>
      <c r="I96" s="636"/>
      <c r="J96" s="636"/>
      <c r="K96" s="636"/>
      <c r="L96" s="636"/>
      <c r="M96" s="636"/>
      <c r="N96" s="636"/>
      <c r="O96" s="636"/>
      <c r="P96" s="418"/>
    </row>
    <row r="97" spans="1:16" s="37" customFormat="1" ht="15">
      <c r="A97" s="21" t="s">
        <v>55</v>
      </c>
      <c r="H97" s="654"/>
      <c r="I97" s="654"/>
      <c r="J97" s="654"/>
      <c r="K97" s="654"/>
      <c r="L97" s="654"/>
      <c r="M97" s="654"/>
      <c r="N97" s="654"/>
      <c r="O97" s="654"/>
      <c r="P97" s="417"/>
    </row>
    <row r="98" spans="1:16" ht="15">
      <c r="A98" s="22" t="s">
        <v>56</v>
      </c>
      <c r="B98" s="1"/>
      <c r="C98" s="1"/>
      <c r="D98" s="1"/>
      <c r="E98" s="1"/>
      <c r="F98" s="1"/>
      <c r="G98" s="1"/>
      <c r="H98" s="637">
        <f>+'Sch B, Stmt 1, Details - YR1'!H98</f>
        <v>0</v>
      </c>
      <c r="I98" s="637">
        <f>+H98*$K$6</f>
        <v>0</v>
      </c>
      <c r="J98" s="638">
        <v>0</v>
      </c>
      <c r="K98" s="637">
        <f>+I98-J98</f>
        <v>0</v>
      </c>
      <c r="L98" s="637">
        <f>+'Sch B, Stmt 1, Details - YR1'!J98</f>
        <v>0</v>
      </c>
      <c r="M98" s="637">
        <f>+L98*$K$6</f>
        <v>0</v>
      </c>
      <c r="N98" s="638">
        <v>0</v>
      </c>
      <c r="O98" s="637">
        <f>+M98-N98</f>
        <v>0</v>
      </c>
      <c r="P98" s="415">
        <v>0</v>
      </c>
    </row>
    <row r="99" spans="1:16" ht="15">
      <c r="A99" s="22" t="s">
        <v>26</v>
      </c>
      <c r="B99" s="26"/>
      <c r="C99" s="23"/>
      <c r="D99" s="23"/>
      <c r="E99" s="23"/>
      <c r="F99" s="23"/>
      <c r="G99" s="23"/>
      <c r="H99" s="637"/>
      <c r="I99" s="637"/>
      <c r="J99" s="638"/>
      <c r="K99" s="637"/>
      <c r="L99" s="637"/>
      <c r="M99" s="637"/>
      <c r="N99" s="638"/>
      <c r="O99" s="637"/>
      <c r="P99" s="415"/>
    </row>
    <row r="100" spans="1:16" ht="15">
      <c r="A100" s="27"/>
      <c r="B100" s="26"/>
      <c r="C100" s="751">
        <f>+'Tab 1 - Control Sheet '!C43:G43</f>
        <v>0</v>
      </c>
      <c r="D100" s="752"/>
      <c r="E100" s="752"/>
      <c r="F100" s="752"/>
      <c r="G100" s="28"/>
      <c r="H100" s="637">
        <f>+'Sch B, Stmt 1, Details - YR1'!H100</f>
        <v>0</v>
      </c>
      <c r="I100" s="637">
        <f>+H100*$K$6</f>
        <v>0</v>
      </c>
      <c r="J100" s="638">
        <v>0</v>
      </c>
      <c r="K100" s="637">
        <f>+I100-J100</f>
        <v>0</v>
      </c>
      <c r="L100" s="637">
        <f>+'Sch B, Stmt 1, Details - YR1'!J100</f>
        <v>0</v>
      </c>
      <c r="M100" s="637">
        <f>+L100*$K$6</f>
        <v>0</v>
      </c>
      <c r="N100" s="638">
        <v>0</v>
      </c>
      <c r="O100" s="637">
        <f>+M100-N100</f>
        <v>0</v>
      </c>
      <c r="P100" s="415">
        <v>0</v>
      </c>
    </row>
    <row r="101" spans="1:16" ht="15">
      <c r="A101" s="22"/>
      <c r="B101" s="26"/>
      <c r="C101" s="751">
        <f>+'Tab 1 - Control Sheet '!C44:G44</f>
        <v>0</v>
      </c>
      <c r="D101" s="752"/>
      <c r="E101" s="752"/>
      <c r="F101" s="752"/>
      <c r="G101" s="1"/>
      <c r="H101" s="637">
        <f>+'Sch B, Stmt 1, Details - YR1'!H101</f>
        <v>0</v>
      </c>
      <c r="I101" s="637">
        <f>+H101*$K$6</f>
        <v>0</v>
      </c>
      <c r="J101" s="638">
        <v>0</v>
      </c>
      <c r="K101" s="637">
        <f>+I101-J101</f>
        <v>0</v>
      </c>
      <c r="L101" s="637">
        <f>+'Sch B, Stmt 1, Details - YR1'!J101</f>
        <v>0</v>
      </c>
      <c r="M101" s="637">
        <f>+L101*$K$6</f>
        <v>0</v>
      </c>
      <c r="N101" s="638">
        <v>0</v>
      </c>
      <c r="O101" s="637">
        <f>+M101-N101</f>
        <v>0</v>
      </c>
      <c r="P101" s="415">
        <v>0</v>
      </c>
    </row>
    <row r="102" spans="1:16" s="37" customFormat="1" ht="15">
      <c r="A102" s="38" t="s">
        <v>57</v>
      </c>
      <c r="H102" s="639">
        <f aca="true" t="shared" si="20" ref="H102:O102">SUM(H98:H101)</f>
        <v>0</v>
      </c>
      <c r="I102" s="639">
        <f t="shared" si="20"/>
        <v>0</v>
      </c>
      <c r="J102" s="639">
        <f t="shared" si="20"/>
        <v>0</v>
      </c>
      <c r="K102" s="639">
        <f t="shared" si="20"/>
        <v>0</v>
      </c>
      <c r="L102" s="639">
        <f t="shared" si="20"/>
        <v>0</v>
      </c>
      <c r="M102" s="639">
        <f t="shared" si="20"/>
        <v>0</v>
      </c>
      <c r="N102" s="639">
        <f t="shared" si="20"/>
        <v>0</v>
      </c>
      <c r="O102" s="639">
        <f t="shared" si="20"/>
        <v>0</v>
      </c>
      <c r="P102" s="416"/>
    </row>
    <row r="103" spans="1:16" ht="15">
      <c r="A103" s="22"/>
      <c r="B103" s="1"/>
      <c r="C103" s="1"/>
      <c r="D103" s="1"/>
      <c r="E103" s="1"/>
      <c r="F103" s="1"/>
      <c r="G103" s="1"/>
      <c r="H103" s="641"/>
      <c r="I103" s="641"/>
      <c r="J103" s="641"/>
      <c r="K103" s="641"/>
      <c r="L103" s="641"/>
      <c r="M103" s="641"/>
      <c r="N103" s="641"/>
      <c r="O103" s="641"/>
      <c r="P103" s="418"/>
    </row>
    <row r="104" spans="1:16" ht="15">
      <c r="A104" s="36" t="s">
        <v>58</v>
      </c>
      <c r="B104" s="1"/>
      <c r="C104" s="1"/>
      <c r="D104" s="1"/>
      <c r="E104" s="1"/>
      <c r="F104" s="1"/>
      <c r="G104" s="1"/>
      <c r="H104" s="641"/>
      <c r="I104" s="641"/>
      <c r="J104" s="641"/>
      <c r="K104" s="641"/>
      <c r="L104" s="641"/>
      <c r="M104" s="641"/>
      <c r="N104" s="641"/>
      <c r="O104" s="641"/>
      <c r="P104" s="418"/>
    </row>
    <row r="105" spans="1:16" ht="15">
      <c r="A105" s="22" t="s">
        <v>56</v>
      </c>
      <c r="B105" s="1"/>
      <c r="C105" s="1"/>
      <c r="D105" s="1"/>
      <c r="E105" s="1"/>
      <c r="F105" s="1"/>
      <c r="G105" s="1"/>
      <c r="H105" s="637">
        <f>+'Sch B, Stmt 1, Details - YR1'!H105</f>
        <v>0</v>
      </c>
      <c r="I105" s="637">
        <f>+H105*$K$6</f>
        <v>0</v>
      </c>
      <c r="J105" s="638">
        <v>0</v>
      </c>
      <c r="K105" s="637">
        <f>+I105-J105</f>
        <v>0</v>
      </c>
      <c r="L105" s="637">
        <f>+'Sch B, Stmt 1, Details - YR1'!J105</f>
        <v>0</v>
      </c>
      <c r="M105" s="637">
        <f>+L105*$K$6</f>
        <v>0</v>
      </c>
      <c r="N105" s="638">
        <v>0</v>
      </c>
      <c r="O105" s="637">
        <f>+M105-N105</f>
        <v>0</v>
      </c>
      <c r="P105" s="415">
        <v>0</v>
      </c>
    </row>
    <row r="106" spans="1:16" ht="15">
      <c r="A106" s="22" t="s">
        <v>26</v>
      </c>
      <c r="B106" s="26"/>
      <c r="C106" s="23"/>
      <c r="D106" s="23"/>
      <c r="E106" s="23"/>
      <c r="F106" s="23"/>
      <c r="G106" s="23"/>
      <c r="H106" s="637"/>
      <c r="I106" s="637"/>
      <c r="J106" s="638"/>
      <c r="K106" s="637"/>
      <c r="L106" s="637"/>
      <c r="M106" s="637"/>
      <c r="N106" s="638"/>
      <c r="O106" s="637"/>
      <c r="P106" s="415"/>
    </row>
    <row r="107" spans="1:16" ht="15">
      <c r="A107" s="27"/>
      <c r="B107" s="26"/>
      <c r="C107" s="751">
        <f>+'Tab 1 - Control Sheet '!C47:G47</f>
        <v>0</v>
      </c>
      <c r="D107" s="752"/>
      <c r="E107" s="752"/>
      <c r="F107" s="752"/>
      <c r="G107" s="28"/>
      <c r="H107" s="637">
        <f>+'Sch B, Stmt 1, Details - YR1'!H107</f>
        <v>0</v>
      </c>
      <c r="I107" s="637">
        <f>+H107*$K$6</f>
        <v>0</v>
      </c>
      <c r="J107" s="638">
        <v>0</v>
      </c>
      <c r="K107" s="637">
        <f>+I107-J107</f>
        <v>0</v>
      </c>
      <c r="L107" s="637">
        <f>+'Sch B, Stmt 1, Details - YR1'!J107</f>
        <v>0</v>
      </c>
      <c r="M107" s="637">
        <f>+L107*$K$6</f>
        <v>0</v>
      </c>
      <c r="N107" s="638">
        <v>0</v>
      </c>
      <c r="O107" s="637">
        <f>+M107-N107</f>
        <v>0</v>
      </c>
      <c r="P107" s="415">
        <v>0</v>
      </c>
    </row>
    <row r="108" spans="1:16" ht="15">
      <c r="A108" s="22"/>
      <c r="B108" s="26"/>
      <c r="C108" s="751">
        <f>+'Tab 1 - Control Sheet '!C48:G48</f>
        <v>0</v>
      </c>
      <c r="D108" s="752"/>
      <c r="E108" s="752"/>
      <c r="F108" s="752"/>
      <c r="G108" s="1"/>
      <c r="H108" s="637">
        <f>+'Sch B, Stmt 1, Details - YR1'!H108</f>
        <v>0</v>
      </c>
      <c r="I108" s="637">
        <f>+H108*$K$6</f>
        <v>0</v>
      </c>
      <c r="J108" s="638">
        <v>0</v>
      </c>
      <c r="K108" s="637">
        <f>+I108-J108</f>
        <v>0</v>
      </c>
      <c r="L108" s="637">
        <f>+'Sch B, Stmt 1, Details - YR1'!J108</f>
        <v>0</v>
      </c>
      <c r="M108" s="637">
        <f>+L108*$K$6</f>
        <v>0</v>
      </c>
      <c r="N108" s="638">
        <v>0</v>
      </c>
      <c r="O108" s="637">
        <f>+M108-N108</f>
        <v>0</v>
      </c>
      <c r="P108" s="415">
        <v>0</v>
      </c>
    </row>
    <row r="109" spans="1:16" s="37" customFormat="1" ht="15">
      <c r="A109" s="38" t="s">
        <v>59</v>
      </c>
      <c r="H109" s="639">
        <f aca="true" t="shared" si="21" ref="H109:O109">SUM(H105:H108)</f>
        <v>0</v>
      </c>
      <c r="I109" s="639">
        <f t="shared" si="21"/>
        <v>0</v>
      </c>
      <c r="J109" s="639">
        <f t="shared" si="21"/>
        <v>0</v>
      </c>
      <c r="K109" s="639">
        <f t="shared" si="21"/>
        <v>0</v>
      </c>
      <c r="L109" s="639">
        <f t="shared" si="21"/>
        <v>0</v>
      </c>
      <c r="M109" s="639">
        <f t="shared" si="21"/>
        <v>0</v>
      </c>
      <c r="N109" s="639">
        <f t="shared" si="21"/>
        <v>0</v>
      </c>
      <c r="O109" s="639">
        <f t="shared" si="21"/>
        <v>0</v>
      </c>
      <c r="P109" s="416"/>
    </row>
    <row r="110" spans="1:16" ht="15">
      <c r="A110" s="22"/>
      <c r="B110" s="1"/>
      <c r="C110" s="1"/>
      <c r="D110" s="1"/>
      <c r="E110" s="1"/>
      <c r="F110" s="1"/>
      <c r="G110" s="1"/>
      <c r="H110" s="637"/>
      <c r="I110" s="637"/>
      <c r="J110" s="637"/>
      <c r="K110" s="637"/>
      <c r="L110" s="637"/>
      <c r="M110" s="637"/>
      <c r="N110" s="637"/>
      <c r="O110" s="637"/>
      <c r="P110" s="418"/>
    </row>
    <row r="111" spans="1:16" s="37" customFormat="1" ht="15">
      <c r="A111" s="351" t="s">
        <v>60</v>
      </c>
      <c r="B111" s="351"/>
      <c r="C111" s="350"/>
      <c r="D111" s="350"/>
      <c r="E111" s="350"/>
      <c r="F111" s="350"/>
      <c r="G111" s="350"/>
      <c r="H111" s="702">
        <f aca="true" t="shared" si="22" ref="H111:O111">H95+H102+H109</f>
        <v>5000</v>
      </c>
      <c r="I111" s="702">
        <f t="shared" si="22"/>
        <v>5000</v>
      </c>
      <c r="J111" s="702">
        <f t="shared" si="22"/>
        <v>4842</v>
      </c>
      <c r="K111" s="702">
        <f t="shared" si="22"/>
        <v>158</v>
      </c>
      <c r="L111" s="703">
        <f t="shared" si="22"/>
        <v>5000</v>
      </c>
      <c r="M111" s="703">
        <f t="shared" si="22"/>
        <v>5000</v>
      </c>
      <c r="N111" s="703">
        <f t="shared" si="22"/>
        <v>4842</v>
      </c>
      <c r="O111" s="703">
        <f t="shared" si="22"/>
        <v>158</v>
      </c>
      <c r="P111" s="461"/>
    </row>
    <row r="112" spans="1:16" ht="12.75" hidden="1">
      <c r="A112" s="346"/>
      <c r="B112" s="346"/>
      <c r="C112" s="346"/>
      <c r="D112" s="346"/>
      <c r="E112" s="346"/>
      <c r="F112" s="346"/>
      <c r="G112" s="346"/>
      <c r="H112" s="704"/>
      <c r="I112" s="704"/>
      <c r="J112" s="704"/>
      <c r="K112" s="704"/>
      <c r="L112" s="705"/>
      <c r="M112" s="705"/>
      <c r="N112" s="705"/>
      <c r="O112" s="705"/>
      <c r="P112" s="462"/>
    </row>
    <row r="113" spans="1:16" ht="51">
      <c r="A113" s="348" t="s">
        <v>61</v>
      </c>
      <c r="B113" s="348"/>
      <c r="C113" s="346"/>
      <c r="D113" s="346"/>
      <c r="E113" s="346"/>
      <c r="F113" s="346"/>
      <c r="G113" s="346"/>
      <c r="H113" s="696" t="s">
        <v>219</v>
      </c>
      <c r="I113" s="696" t="s">
        <v>248</v>
      </c>
      <c r="J113" s="696" t="s">
        <v>252</v>
      </c>
      <c r="K113" s="696" t="s">
        <v>249</v>
      </c>
      <c r="L113" s="701" t="str">
        <f>+L86</f>
        <v>Ministry
Budget</v>
      </c>
      <c r="M113" s="701" t="s">
        <v>248</v>
      </c>
      <c r="N113" s="701" t="str">
        <f>+N86</f>
        <v>Ministry
Actual</v>
      </c>
      <c r="O113" s="701" t="s">
        <v>249</v>
      </c>
      <c r="P113" s="347" t="str">
        <f>+$P$11</f>
        <v>Comments</v>
      </c>
    </row>
    <row r="114" spans="1:16" ht="11.25" customHeight="1">
      <c r="A114" s="1"/>
      <c r="B114" s="1"/>
      <c r="C114" s="1"/>
      <c r="D114" s="1"/>
      <c r="E114" s="1"/>
      <c r="F114" s="1"/>
      <c r="G114" s="1"/>
      <c r="H114" s="636" t="str">
        <f>$H$12</f>
        <v>$</v>
      </c>
      <c r="I114" s="636" t="str">
        <f>$I$12</f>
        <v>$</v>
      </c>
      <c r="J114" s="636" t="str">
        <f>$J$12</f>
        <v>$</v>
      </c>
      <c r="K114" s="636" t="str">
        <f>$K$12</f>
        <v>$</v>
      </c>
      <c r="L114" s="636" t="str">
        <f>$I$12</f>
        <v>$</v>
      </c>
      <c r="M114" s="636" t="str">
        <f>$I$12</f>
        <v>$</v>
      </c>
      <c r="N114" s="636" t="str">
        <f>$I$12</f>
        <v>$</v>
      </c>
      <c r="O114" s="636" t="str">
        <f>$K$12</f>
        <v>$</v>
      </c>
      <c r="P114" s="424"/>
    </row>
    <row r="115" spans="1:16" ht="12.75">
      <c r="A115" s="1"/>
      <c r="B115" s="1"/>
      <c r="C115" s="1"/>
      <c r="D115" s="1"/>
      <c r="E115" s="1"/>
      <c r="F115" s="1"/>
      <c r="G115" s="1"/>
      <c r="H115" s="636"/>
      <c r="I115" s="636"/>
      <c r="J115" s="636"/>
      <c r="K115" s="636"/>
      <c r="L115" s="636"/>
      <c r="M115" s="636"/>
      <c r="N115" s="636"/>
      <c r="O115" s="636"/>
      <c r="P115" s="424"/>
    </row>
    <row r="116" spans="1:16" ht="15">
      <c r="A116" s="39" t="s">
        <v>62</v>
      </c>
      <c r="B116" s="39"/>
      <c r="C116" s="1"/>
      <c r="D116" s="1"/>
      <c r="E116" s="1"/>
      <c r="F116" s="1"/>
      <c r="G116" s="1"/>
      <c r="H116" s="637">
        <f>+'Sch B, Stmt 1, Details - YR1'!H116</f>
        <v>31200</v>
      </c>
      <c r="I116" s="637">
        <f>+H116*$K$6</f>
        <v>31200</v>
      </c>
      <c r="J116" s="638">
        <v>33493.1</v>
      </c>
      <c r="K116" s="637">
        <f>+I116-J116</f>
        <v>-2293.0999999999985</v>
      </c>
      <c r="L116" s="637">
        <f>+'Sch B, Stmt 1, Details - YR1'!J116</f>
        <v>31200</v>
      </c>
      <c r="M116" s="637">
        <f>+L116*$K$6</f>
        <v>31200</v>
      </c>
      <c r="N116" s="638">
        <v>33493</v>
      </c>
      <c r="O116" s="637">
        <f>+M116-N116</f>
        <v>-2293</v>
      </c>
      <c r="P116" s="415"/>
    </row>
    <row r="117" spans="1:16" ht="12.75">
      <c r="A117" s="1"/>
      <c r="B117" s="1" t="s">
        <v>63</v>
      </c>
      <c r="C117" s="1"/>
      <c r="D117" s="1"/>
      <c r="E117" s="1"/>
      <c r="F117" s="1"/>
      <c r="G117" s="1"/>
      <c r="H117" s="650"/>
      <c r="I117" s="650"/>
      <c r="J117" s="656"/>
      <c r="K117" s="650"/>
      <c r="L117" s="650"/>
      <c r="M117" s="650"/>
      <c r="N117" s="656"/>
      <c r="O117" s="650"/>
      <c r="P117" s="428"/>
    </row>
    <row r="118" spans="1:16" ht="15">
      <c r="A118" s="39" t="s">
        <v>64</v>
      </c>
      <c r="B118" s="39"/>
      <c r="C118" s="1"/>
      <c r="D118" s="1"/>
      <c r="E118" s="1"/>
      <c r="F118" s="1"/>
      <c r="G118" s="1"/>
      <c r="H118" s="637">
        <f>+'Sch B, Stmt 1, Details - YR1'!H118</f>
        <v>0</v>
      </c>
      <c r="I118" s="637">
        <f aca="true" t="shared" si="23" ref="I118:I123">+H118*$K$6</f>
        <v>0</v>
      </c>
      <c r="J118" s="638">
        <v>0</v>
      </c>
      <c r="K118" s="637">
        <f aca="true" t="shared" si="24" ref="K118:K123">+I118-J118</f>
        <v>0</v>
      </c>
      <c r="L118" s="637">
        <f>+'Sch B, Stmt 1, Details - YR1'!J118</f>
        <v>0</v>
      </c>
      <c r="M118" s="637">
        <f aca="true" t="shared" si="25" ref="M118:M123">+L118*$K$6</f>
        <v>0</v>
      </c>
      <c r="N118" s="638">
        <v>0</v>
      </c>
      <c r="O118" s="637">
        <f aca="true" t="shared" si="26" ref="O118:O123">+M118-N118</f>
        <v>0</v>
      </c>
      <c r="P118" s="415">
        <v>0</v>
      </c>
    </row>
    <row r="119" spans="1:16" ht="15">
      <c r="A119" s="39" t="s">
        <v>65</v>
      </c>
      <c r="B119" s="39"/>
      <c r="C119" s="1"/>
      <c r="D119" s="1"/>
      <c r="E119" s="1"/>
      <c r="F119" s="1"/>
      <c r="G119" s="1"/>
      <c r="H119" s="637">
        <f>+'Sch B, Stmt 1, Details - YR1'!H119</f>
        <v>0</v>
      </c>
      <c r="I119" s="637">
        <f t="shared" si="23"/>
        <v>0</v>
      </c>
      <c r="J119" s="638">
        <v>0</v>
      </c>
      <c r="K119" s="637">
        <f t="shared" si="24"/>
        <v>0</v>
      </c>
      <c r="L119" s="637">
        <f>+'Sch B, Stmt 1, Details - YR1'!J119</f>
        <v>0</v>
      </c>
      <c r="M119" s="637">
        <f t="shared" si="25"/>
        <v>0</v>
      </c>
      <c r="N119" s="638">
        <v>0</v>
      </c>
      <c r="O119" s="637">
        <f t="shared" si="26"/>
        <v>0</v>
      </c>
      <c r="P119" s="415">
        <v>0</v>
      </c>
    </row>
    <row r="120" spans="1:16" ht="15">
      <c r="A120" s="39" t="s">
        <v>66</v>
      </c>
      <c r="B120" s="1"/>
      <c r="C120" s="1"/>
      <c r="D120" s="1"/>
      <c r="E120" s="1"/>
      <c r="F120" s="1"/>
      <c r="G120" s="1"/>
      <c r="H120" s="637">
        <f>+'Sch B, Stmt 1, Details - YR1'!H120</f>
        <v>3300</v>
      </c>
      <c r="I120" s="637">
        <f t="shared" si="23"/>
        <v>3300</v>
      </c>
      <c r="J120" s="638">
        <v>3253.46</v>
      </c>
      <c r="K120" s="637">
        <f t="shared" si="24"/>
        <v>46.539999999999964</v>
      </c>
      <c r="L120" s="637">
        <f>+'Sch B, Stmt 1, Details - YR1'!J120</f>
        <v>3300</v>
      </c>
      <c r="M120" s="637">
        <f t="shared" si="25"/>
        <v>3300</v>
      </c>
      <c r="N120" s="638">
        <v>3253</v>
      </c>
      <c r="O120" s="637">
        <f t="shared" si="26"/>
        <v>47</v>
      </c>
      <c r="P120" s="415">
        <v>0</v>
      </c>
    </row>
    <row r="121" spans="1:16" ht="15">
      <c r="A121" s="39" t="s">
        <v>67</v>
      </c>
      <c r="B121" s="39"/>
      <c r="C121" s="1"/>
      <c r="D121" s="1"/>
      <c r="E121" s="1"/>
      <c r="F121" s="1"/>
      <c r="G121" s="1"/>
      <c r="H121" s="637">
        <f>+'Sch B, Stmt 1, Details - YR1'!H121</f>
        <v>200</v>
      </c>
      <c r="I121" s="637">
        <f t="shared" si="23"/>
        <v>200</v>
      </c>
      <c r="J121" s="638">
        <v>0</v>
      </c>
      <c r="K121" s="637">
        <f t="shared" si="24"/>
        <v>200</v>
      </c>
      <c r="L121" s="637">
        <f>+'Sch B, Stmt 1, Details - YR1'!J121</f>
        <v>200</v>
      </c>
      <c r="M121" s="637">
        <f t="shared" si="25"/>
        <v>200</v>
      </c>
      <c r="N121" s="638">
        <v>0</v>
      </c>
      <c r="O121" s="637">
        <f t="shared" si="26"/>
        <v>200</v>
      </c>
      <c r="P121" s="415">
        <v>0</v>
      </c>
    </row>
    <row r="122" spans="1:16" ht="15">
      <c r="A122" s="39" t="s">
        <v>68</v>
      </c>
      <c r="B122" s="39"/>
      <c r="C122" s="1"/>
      <c r="D122" s="1"/>
      <c r="E122" s="1"/>
      <c r="F122" s="1"/>
      <c r="G122" s="1"/>
      <c r="H122" s="637">
        <f>+'Sch B, Stmt 1, Details - YR1'!H122</f>
        <v>400</v>
      </c>
      <c r="I122" s="637">
        <f t="shared" si="23"/>
        <v>400</v>
      </c>
      <c r="J122" s="638">
        <v>303.01</v>
      </c>
      <c r="K122" s="637">
        <f t="shared" si="24"/>
        <v>96.99000000000001</v>
      </c>
      <c r="L122" s="637">
        <f>+'Sch B, Stmt 1, Details - YR1'!J122</f>
        <v>400</v>
      </c>
      <c r="M122" s="637">
        <f t="shared" si="25"/>
        <v>400</v>
      </c>
      <c r="N122" s="638">
        <v>303</v>
      </c>
      <c r="O122" s="637">
        <f t="shared" si="26"/>
        <v>97</v>
      </c>
      <c r="P122" s="415">
        <v>0</v>
      </c>
    </row>
    <row r="123" spans="1:16" ht="15">
      <c r="A123" s="39" t="s">
        <v>69</v>
      </c>
      <c r="B123" s="39"/>
      <c r="C123" s="1"/>
      <c r="D123" s="1"/>
      <c r="E123" s="1"/>
      <c r="F123" s="1"/>
      <c r="G123" s="1"/>
      <c r="H123" s="637">
        <f>+'Sch B, Stmt 1, Details - YR1'!H123</f>
        <v>0</v>
      </c>
      <c r="I123" s="637">
        <f t="shared" si="23"/>
        <v>0</v>
      </c>
      <c r="J123" s="638">
        <v>0</v>
      </c>
      <c r="K123" s="637">
        <f t="shared" si="24"/>
        <v>0</v>
      </c>
      <c r="L123" s="637">
        <f>+'Sch B, Stmt 1, Details - YR1'!J123</f>
        <v>0</v>
      </c>
      <c r="M123" s="637">
        <f t="shared" si="25"/>
        <v>0</v>
      </c>
      <c r="N123" s="638">
        <v>0</v>
      </c>
      <c r="O123" s="637">
        <f t="shared" si="26"/>
        <v>0</v>
      </c>
      <c r="P123" s="415">
        <v>0</v>
      </c>
    </row>
    <row r="124" spans="1:16" ht="15">
      <c r="A124" s="22" t="s">
        <v>26</v>
      </c>
      <c r="B124" s="26"/>
      <c r="C124" s="23"/>
      <c r="D124" s="23"/>
      <c r="E124" s="23"/>
      <c r="F124" s="23"/>
      <c r="G124" s="23"/>
      <c r="H124" s="637"/>
      <c r="I124" s="637"/>
      <c r="J124" s="638"/>
      <c r="K124" s="637"/>
      <c r="L124" s="637"/>
      <c r="M124" s="637"/>
      <c r="N124" s="638"/>
      <c r="O124" s="637"/>
      <c r="P124" s="415"/>
    </row>
    <row r="125" spans="1:16" ht="15">
      <c r="A125" s="27"/>
      <c r="B125" s="26"/>
      <c r="C125" s="751">
        <f>+'Tab 1 - Control Sheet '!C51:G51</f>
        <v>0</v>
      </c>
      <c r="D125" s="752"/>
      <c r="E125" s="752"/>
      <c r="F125" s="752"/>
      <c r="G125" s="28"/>
      <c r="H125" s="637">
        <f>+'Sch B, Stmt 1, Details - YR1'!H125</f>
        <v>0</v>
      </c>
      <c r="I125" s="637">
        <f>+H125*$K$6</f>
        <v>0</v>
      </c>
      <c r="J125" s="638">
        <v>0</v>
      </c>
      <c r="K125" s="637">
        <f>+I125-J125</f>
        <v>0</v>
      </c>
      <c r="L125" s="637">
        <f>+'Sch B, Stmt 1, Details - YR1'!J125</f>
        <v>0</v>
      </c>
      <c r="M125" s="637">
        <f>+L125*$K$6</f>
        <v>0</v>
      </c>
      <c r="N125" s="638">
        <v>0</v>
      </c>
      <c r="O125" s="637">
        <f>+M125-N125</f>
        <v>0</v>
      </c>
      <c r="P125" s="415">
        <v>0</v>
      </c>
    </row>
    <row r="126" spans="1:16" ht="15">
      <c r="A126" s="22"/>
      <c r="B126" s="26"/>
      <c r="C126" s="751">
        <f>+'Tab 1 - Control Sheet '!C52:G52</f>
        <v>0</v>
      </c>
      <c r="D126" s="752"/>
      <c r="E126" s="752"/>
      <c r="F126" s="752"/>
      <c r="G126" s="1"/>
      <c r="H126" s="637">
        <f>+'Sch B, Stmt 1, Details - YR1'!H126</f>
        <v>0</v>
      </c>
      <c r="I126" s="637">
        <f>+H126*$K$6</f>
        <v>0</v>
      </c>
      <c r="J126" s="638">
        <v>0</v>
      </c>
      <c r="K126" s="637">
        <f>+I126-J126</f>
        <v>0</v>
      </c>
      <c r="L126" s="637">
        <f>+'Sch B, Stmt 1, Details - YR1'!J126</f>
        <v>0</v>
      </c>
      <c r="M126" s="637">
        <f>+L126*$K$6</f>
        <v>0</v>
      </c>
      <c r="N126" s="638">
        <v>0</v>
      </c>
      <c r="O126" s="637">
        <f>+M126-N126</f>
        <v>0</v>
      </c>
      <c r="P126" s="415">
        <v>0</v>
      </c>
    </row>
    <row r="127" spans="1:16" ht="15">
      <c r="A127" s="22"/>
      <c r="B127" s="26"/>
      <c r="C127" s="40"/>
      <c r="D127" s="41"/>
      <c r="E127" s="41"/>
      <c r="F127" s="41"/>
      <c r="G127" s="1"/>
      <c r="H127" s="637"/>
      <c r="I127" s="637"/>
      <c r="J127" s="637"/>
      <c r="K127" s="637"/>
      <c r="L127" s="637"/>
      <c r="M127" s="637"/>
      <c r="N127" s="637"/>
      <c r="O127" s="637"/>
      <c r="P127" s="418"/>
    </row>
    <row r="128" spans="1:16" s="37" customFormat="1" ht="20.25" customHeight="1">
      <c r="A128" s="351" t="s">
        <v>70</v>
      </c>
      <c r="B128" s="351"/>
      <c r="C128" s="350"/>
      <c r="D128" s="350"/>
      <c r="E128" s="350"/>
      <c r="F128" s="350"/>
      <c r="G128" s="350"/>
      <c r="H128" s="702">
        <f aca="true" t="shared" si="27" ref="H128:O128">SUM(H116:H126)</f>
        <v>35100</v>
      </c>
      <c r="I128" s="702">
        <f t="shared" si="27"/>
        <v>35100</v>
      </c>
      <c r="J128" s="702">
        <f t="shared" si="27"/>
        <v>37049.57</v>
      </c>
      <c r="K128" s="702">
        <f t="shared" si="27"/>
        <v>-1949.5699999999986</v>
      </c>
      <c r="L128" s="703">
        <f t="shared" si="27"/>
        <v>35100</v>
      </c>
      <c r="M128" s="703">
        <f t="shared" si="27"/>
        <v>35100</v>
      </c>
      <c r="N128" s="703">
        <f t="shared" si="27"/>
        <v>37049</v>
      </c>
      <c r="O128" s="703">
        <f t="shared" si="27"/>
        <v>-1949</v>
      </c>
      <c r="P128" s="461"/>
    </row>
    <row r="129" spans="1:16" ht="9" customHeight="1">
      <c r="A129" s="1"/>
      <c r="B129" s="1"/>
      <c r="C129" s="1"/>
      <c r="D129" s="1"/>
      <c r="E129" s="1"/>
      <c r="F129" s="1"/>
      <c r="G129" s="1"/>
      <c r="H129" s="636"/>
      <c r="I129" s="636"/>
      <c r="J129" s="636"/>
      <c r="K129" s="636"/>
      <c r="L129" s="636"/>
      <c r="M129" s="636"/>
      <c r="N129" s="636"/>
      <c r="O129" s="636"/>
      <c r="P129" s="424"/>
    </row>
    <row r="130" spans="1:16" ht="51">
      <c r="A130" s="348" t="s">
        <v>71</v>
      </c>
      <c r="B130" s="348"/>
      <c r="C130" s="346"/>
      <c r="D130" s="346"/>
      <c r="E130" s="346"/>
      <c r="F130" s="346"/>
      <c r="G130" s="346"/>
      <c r="H130" s="696" t="s">
        <v>219</v>
      </c>
      <c r="I130" s="696" t="s">
        <v>248</v>
      </c>
      <c r="J130" s="696" t="s">
        <v>252</v>
      </c>
      <c r="K130" s="696" t="s">
        <v>249</v>
      </c>
      <c r="L130" s="701" t="str">
        <f>+L113</f>
        <v>Ministry
Budget</v>
      </c>
      <c r="M130" s="701" t="s">
        <v>248</v>
      </c>
      <c r="N130" s="701" t="str">
        <f>+N113</f>
        <v>Ministry
Actual</v>
      </c>
      <c r="O130" s="701" t="s">
        <v>249</v>
      </c>
      <c r="P130" s="347" t="str">
        <f>+$P$11</f>
        <v>Comments</v>
      </c>
    </row>
    <row r="131" spans="1:16" ht="11.25" customHeight="1">
      <c r="A131" s="1"/>
      <c r="B131" s="1"/>
      <c r="C131" s="1"/>
      <c r="D131" s="1"/>
      <c r="E131" s="1"/>
      <c r="F131" s="1"/>
      <c r="G131" s="1"/>
      <c r="H131" s="636" t="str">
        <f>$H$12</f>
        <v>$</v>
      </c>
      <c r="I131" s="636" t="str">
        <f>$I$12</f>
        <v>$</v>
      </c>
      <c r="J131" s="636" t="str">
        <f>$J$12</f>
        <v>$</v>
      </c>
      <c r="K131" s="636" t="str">
        <f>$K$12</f>
        <v>$</v>
      </c>
      <c r="L131" s="636" t="str">
        <f>$I$12</f>
        <v>$</v>
      </c>
      <c r="M131" s="636" t="str">
        <f>$I$12</f>
        <v>$</v>
      </c>
      <c r="N131" s="636" t="str">
        <f>$I$12</f>
        <v>$</v>
      </c>
      <c r="O131" s="636" t="str">
        <f>$K$12</f>
        <v>$</v>
      </c>
      <c r="P131" s="424"/>
    </row>
    <row r="132" spans="1:16" ht="15">
      <c r="A132" s="36" t="s">
        <v>72</v>
      </c>
      <c r="B132" s="36"/>
      <c r="C132" s="1"/>
      <c r="D132" s="1"/>
      <c r="E132" s="1"/>
      <c r="F132" s="1"/>
      <c r="G132" s="1"/>
      <c r="H132" s="637">
        <f>+'Sch B, Stmt 1, Details - YR1'!H132</f>
        <v>0</v>
      </c>
      <c r="I132" s="637">
        <f>+H132*$K$6</f>
        <v>0</v>
      </c>
      <c r="J132" s="638">
        <v>0</v>
      </c>
      <c r="K132" s="637">
        <f>+I132-J132</f>
        <v>0</v>
      </c>
      <c r="L132" s="637">
        <f>+'Sch B, Stmt 1, Details - YR1'!J132</f>
        <v>0</v>
      </c>
      <c r="M132" s="637">
        <f>+L132*$K$6</f>
        <v>0</v>
      </c>
      <c r="N132" s="638">
        <v>0</v>
      </c>
      <c r="O132" s="637">
        <f>+M132-N132</f>
        <v>0</v>
      </c>
      <c r="P132" s="415">
        <v>0</v>
      </c>
    </row>
    <row r="133" spans="1:16" ht="15">
      <c r="A133" s="36" t="s">
        <v>67</v>
      </c>
      <c r="B133" s="36"/>
      <c r="C133" s="1"/>
      <c r="D133" s="1"/>
      <c r="E133" s="1"/>
      <c r="F133" s="1"/>
      <c r="G133" s="1"/>
      <c r="H133" s="637">
        <f>+'Sch B, Stmt 1, Details - YR1'!H133</f>
        <v>0</v>
      </c>
      <c r="I133" s="637">
        <f>+H133*$K$6</f>
        <v>0</v>
      </c>
      <c r="J133" s="638">
        <v>0</v>
      </c>
      <c r="K133" s="637">
        <f>+I133-J133</f>
        <v>0</v>
      </c>
      <c r="L133" s="637">
        <f>+'Sch B, Stmt 1, Details - YR1'!J133</f>
        <v>0</v>
      </c>
      <c r="M133" s="637">
        <f>+L133*$K$6</f>
        <v>0</v>
      </c>
      <c r="N133" s="638">
        <v>0</v>
      </c>
      <c r="O133" s="637">
        <f>+M133-N133</f>
        <v>0</v>
      </c>
      <c r="P133" s="415">
        <v>0</v>
      </c>
    </row>
    <row r="134" spans="1:16" ht="15">
      <c r="A134" s="36" t="s">
        <v>73</v>
      </c>
      <c r="B134" s="36"/>
      <c r="C134" s="1"/>
      <c r="D134" s="1"/>
      <c r="E134" s="1"/>
      <c r="F134" s="1"/>
      <c r="G134" s="1"/>
      <c r="H134" s="637">
        <f>+'Sch B, Stmt 1, Details - YR1'!H134</f>
        <v>0</v>
      </c>
      <c r="I134" s="637">
        <f>+H134*$K$6</f>
        <v>0</v>
      </c>
      <c r="J134" s="638">
        <v>0</v>
      </c>
      <c r="K134" s="637">
        <f>+I134-J134</f>
        <v>0</v>
      </c>
      <c r="L134" s="637">
        <f>+'Sch B, Stmt 1, Details - YR1'!J134</f>
        <v>0</v>
      </c>
      <c r="M134" s="637">
        <f>+L134*$K$6</f>
        <v>0</v>
      </c>
      <c r="N134" s="638">
        <v>0</v>
      </c>
      <c r="O134" s="637">
        <f>+M134-N134</f>
        <v>0</v>
      </c>
      <c r="P134" s="415">
        <v>0</v>
      </c>
    </row>
    <row r="135" spans="1:16" ht="15">
      <c r="A135" s="22" t="s">
        <v>26</v>
      </c>
      <c r="B135" s="26"/>
      <c r="C135" s="23"/>
      <c r="D135" s="23"/>
      <c r="E135" s="23"/>
      <c r="F135" s="23"/>
      <c r="G135" s="23"/>
      <c r="H135" s="637"/>
      <c r="I135" s="637"/>
      <c r="J135" s="638"/>
      <c r="K135" s="637"/>
      <c r="L135" s="637"/>
      <c r="M135" s="637"/>
      <c r="N135" s="638"/>
      <c r="O135" s="637"/>
      <c r="P135" s="415"/>
    </row>
    <row r="136" spans="1:16" ht="15">
      <c r="A136" s="27"/>
      <c r="B136" s="26"/>
      <c r="C136" s="751">
        <f>+'Tab 1 - Control Sheet '!C55:G55</f>
        <v>0</v>
      </c>
      <c r="D136" s="752"/>
      <c r="E136" s="752"/>
      <c r="F136" s="752"/>
      <c r="G136" s="28"/>
      <c r="H136" s="637">
        <f>+'Sch B, Stmt 1, Details - YR1'!H136</f>
        <v>0</v>
      </c>
      <c r="I136" s="637">
        <f>+H136*$K$6</f>
        <v>0</v>
      </c>
      <c r="J136" s="638">
        <v>0</v>
      </c>
      <c r="K136" s="637">
        <f>+I136-J136</f>
        <v>0</v>
      </c>
      <c r="L136" s="637">
        <f>+'Sch B, Stmt 1, Details - YR1'!J136</f>
        <v>0</v>
      </c>
      <c r="M136" s="637">
        <f>+L136*$K$6</f>
        <v>0</v>
      </c>
      <c r="N136" s="638">
        <v>0</v>
      </c>
      <c r="O136" s="637">
        <f>+M136-N136</f>
        <v>0</v>
      </c>
      <c r="P136" s="415">
        <v>0</v>
      </c>
    </row>
    <row r="137" spans="1:16" ht="15">
      <c r="A137" s="22"/>
      <c r="B137" s="26"/>
      <c r="C137" s="751">
        <f>+'Tab 1 - Control Sheet '!C56:G56</f>
        <v>0</v>
      </c>
      <c r="D137" s="752"/>
      <c r="E137" s="752"/>
      <c r="F137" s="752"/>
      <c r="G137" s="1"/>
      <c r="H137" s="637">
        <f>+'Sch B, Stmt 1, Details - YR1'!H137</f>
        <v>0</v>
      </c>
      <c r="I137" s="637">
        <f>+H137*$K$6</f>
        <v>0</v>
      </c>
      <c r="J137" s="638">
        <v>0</v>
      </c>
      <c r="K137" s="637">
        <f>+I137-J137</f>
        <v>0</v>
      </c>
      <c r="L137" s="637">
        <f>+'Sch B, Stmt 1, Details - YR1'!J137</f>
        <v>0</v>
      </c>
      <c r="M137" s="637">
        <f>+L137*$K$6</f>
        <v>0</v>
      </c>
      <c r="N137" s="638">
        <v>0</v>
      </c>
      <c r="O137" s="637">
        <f>+M137-N137</f>
        <v>0</v>
      </c>
      <c r="P137" s="415">
        <v>0</v>
      </c>
    </row>
    <row r="138" spans="1:16" ht="15">
      <c r="A138" s="42"/>
      <c r="B138" s="42"/>
      <c r="C138" s="1"/>
      <c r="D138" s="1"/>
      <c r="E138" s="1"/>
      <c r="F138" s="1"/>
      <c r="G138" s="1"/>
      <c r="H138" s="642"/>
      <c r="I138" s="642"/>
      <c r="J138" s="642"/>
      <c r="K138" s="642"/>
      <c r="L138" s="642"/>
      <c r="M138" s="642"/>
      <c r="N138" s="642"/>
      <c r="O138" s="642"/>
      <c r="P138" s="418"/>
    </row>
    <row r="139" spans="1:16" s="37" customFormat="1" ht="15">
      <c r="A139" s="351" t="s">
        <v>74</v>
      </c>
      <c r="B139" s="351"/>
      <c r="C139" s="350"/>
      <c r="D139" s="350"/>
      <c r="E139" s="350"/>
      <c r="F139" s="350"/>
      <c r="G139" s="350"/>
      <c r="H139" s="702">
        <f aca="true" t="shared" si="28" ref="H139:O139">SUM(H132:H137)</f>
        <v>0</v>
      </c>
      <c r="I139" s="702">
        <f t="shared" si="28"/>
        <v>0</v>
      </c>
      <c r="J139" s="702">
        <f t="shared" si="28"/>
        <v>0</v>
      </c>
      <c r="K139" s="702">
        <f t="shared" si="28"/>
        <v>0</v>
      </c>
      <c r="L139" s="703">
        <f t="shared" si="28"/>
        <v>0</v>
      </c>
      <c r="M139" s="703">
        <f t="shared" si="28"/>
        <v>0</v>
      </c>
      <c r="N139" s="703">
        <f t="shared" si="28"/>
        <v>0</v>
      </c>
      <c r="O139" s="703">
        <f t="shared" si="28"/>
        <v>0</v>
      </c>
      <c r="P139" s="461"/>
    </row>
    <row r="140" spans="1:16" ht="12.75">
      <c r="A140" s="1"/>
      <c r="B140" s="1"/>
      <c r="C140" s="1"/>
      <c r="D140" s="1"/>
      <c r="E140" s="1"/>
      <c r="F140" s="1"/>
      <c r="G140" s="1"/>
      <c r="H140" s="636"/>
      <c r="I140" s="636"/>
      <c r="J140" s="636"/>
      <c r="K140" s="636"/>
      <c r="L140" s="636"/>
      <c r="M140" s="636"/>
      <c r="N140" s="636"/>
      <c r="O140" s="636"/>
      <c r="P140" s="424"/>
    </row>
    <row r="141" spans="1:16" ht="51">
      <c r="A141" s="348" t="s">
        <v>75</v>
      </c>
      <c r="B141" s="348"/>
      <c r="C141" s="346"/>
      <c r="D141" s="346"/>
      <c r="E141" s="346"/>
      <c r="F141" s="346"/>
      <c r="G141" s="346"/>
      <c r="H141" s="696" t="str">
        <f>+$H$11</f>
        <v>Contractor 
Budget</v>
      </c>
      <c r="I141" s="696" t="str">
        <f>+$I$11</f>
        <v>Budget for term completed </v>
      </c>
      <c r="J141" s="696" t="str">
        <f>+$J$11</f>
        <v>Contractor Interim Actual</v>
      </c>
      <c r="K141" s="696" t="str">
        <f>+$K$11</f>
        <v>Interim Variance</v>
      </c>
      <c r="L141" s="701" t="str">
        <f>+L130</f>
        <v>Ministry
Budget</v>
      </c>
      <c r="M141" s="701" t="str">
        <f>+$I$11</f>
        <v>Budget for term completed </v>
      </c>
      <c r="N141" s="701" t="str">
        <f>+N130</f>
        <v>Ministry
Actual</v>
      </c>
      <c r="O141" s="701" t="str">
        <f>+$K$11</f>
        <v>Interim Variance</v>
      </c>
      <c r="P141" s="347" t="str">
        <f>+$P$11</f>
        <v>Comments</v>
      </c>
    </row>
    <row r="142" spans="1:16" ht="11.25" customHeight="1">
      <c r="A142" s="1"/>
      <c r="B142" s="1"/>
      <c r="C142" s="1"/>
      <c r="D142" s="1"/>
      <c r="E142" s="1"/>
      <c r="F142" s="1"/>
      <c r="G142" s="1"/>
      <c r="H142" s="636" t="str">
        <f>$H$12</f>
        <v>$</v>
      </c>
      <c r="I142" s="636" t="str">
        <f>$I$12</f>
        <v>$</v>
      </c>
      <c r="J142" s="636" t="str">
        <f>$J$12</f>
        <v>$</v>
      </c>
      <c r="K142" s="636" t="str">
        <f>$K$12</f>
        <v>$</v>
      </c>
      <c r="L142" s="636" t="str">
        <f>$I$12</f>
        <v>$</v>
      </c>
      <c r="M142" s="636" t="str">
        <f>$I$12</f>
        <v>$</v>
      </c>
      <c r="N142" s="636" t="str">
        <f>$I$12</f>
        <v>$</v>
      </c>
      <c r="O142" s="636" t="str">
        <f>$K$12</f>
        <v>$</v>
      </c>
      <c r="P142" s="424"/>
    </row>
    <row r="143" spans="1:16" ht="12.75">
      <c r="A143" s="35" t="s">
        <v>76</v>
      </c>
      <c r="B143" s="1"/>
      <c r="C143" s="1"/>
      <c r="D143" s="1"/>
      <c r="E143" s="1"/>
      <c r="F143" s="1"/>
      <c r="G143" s="1"/>
      <c r="H143" s="636"/>
      <c r="I143" s="636"/>
      <c r="J143" s="636"/>
      <c r="K143" s="636"/>
      <c r="L143" s="636"/>
      <c r="M143" s="636"/>
      <c r="N143" s="636"/>
      <c r="O143" s="636"/>
      <c r="P143" s="424"/>
    </row>
    <row r="144" spans="1:16" ht="15">
      <c r="A144" s="22" t="s">
        <v>23</v>
      </c>
      <c r="B144" s="22"/>
      <c r="C144" s="1"/>
      <c r="D144" s="1"/>
      <c r="E144" s="1"/>
      <c r="F144" s="1"/>
      <c r="G144" s="1"/>
      <c r="H144" s="637">
        <f>+'Sch B, Stmt 1, Details - YR1'!H144</f>
        <v>34840</v>
      </c>
      <c r="I144" s="637">
        <f>+H144*$K$6</f>
        <v>34840</v>
      </c>
      <c r="J144" s="638">
        <v>33396.19</v>
      </c>
      <c r="K144" s="637">
        <f>+I144-J144</f>
        <v>1443.8099999999977</v>
      </c>
      <c r="L144" s="637">
        <f>+'Sch B, Stmt 1, Details - YR1'!J144</f>
        <v>34840</v>
      </c>
      <c r="M144" s="637">
        <f>+L144*$K$6</f>
        <v>34840</v>
      </c>
      <c r="N144" s="638">
        <v>33396</v>
      </c>
      <c r="O144" s="637">
        <f>+M144-N144</f>
        <v>1444</v>
      </c>
      <c r="P144" s="415">
        <v>0</v>
      </c>
    </row>
    <row r="145" spans="1:16" ht="15">
      <c r="A145" s="22" t="s">
        <v>24</v>
      </c>
      <c r="B145" s="22"/>
      <c r="C145" s="1"/>
      <c r="D145" s="1"/>
      <c r="E145" s="1"/>
      <c r="F145" s="1"/>
      <c r="G145" s="1"/>
      <c r="H145" s="637">
        <f>+'Sch B, Stmt 1, Details - YR1'!H145</f>
        <v>4529.618079999999</v>
      </c>
      <c r="I145" s="637">
        <f>+H145*$K$6</f>
        <v>4529.618079999999</v>
      </c>
      <c r="J145" s="638">
        <v>3133.13</v>
      </c>
      <c r="K145" s="637">
        <f>+I145-J145</f>
        <v>1396.4880799999992</v>
      </c>
      <c r="L145" s="637">
        <f>+'Sch B, Stmt 1, Details - YR1'!J145</f>
        <v>4529.618079999999</v>
      </c>
      <c r="M145" s="637">
        <f>+L145*$K$6</f>
        <v>4529.618079999999</v>
      </c>
      <c r="N145" s="638">
        <v>3133</v>
      </c>
      <c r="O145" s="637">
        <f>+M145-N145</f>
        <v>1396.6180799999993</v>
      </c>
      <c r="P145" s="415">
        <v>0</v>
      </c>
    </row>
    <row r="146" spans="1:16" ht="15">
      <c r="A146" s="22" t="s">
        <v>26</v>
      </c>
      <c r="B146" s="26"/>
      <c r="C146" s="23"/>
      <c r="D146" s="23"/>
      <c r="E146" s="23"/>
      <c r="F146" s="23"/>
      <c r="G146" s="23"/>
      <c r="H146" s="637"/>
      <c r="I146" s="637"/>
      <c r="J146" s="638"/>
      <c r="K146" s="637"/>
      <c r="L146" s="637"/>
      <c r="M146" s="637"/>
      <c r="N146" s="638"/>
      <c r="O146" s="637"/>
      <c r="P146" s="415"/>
    </row>
    <row r="147" spans="1:16" ht="15">
      <c r="A147" s="27"/>
      <c r="B147" s="26"/>
      <c r="C147" s="751">
        <f>+'Tab 1 - Control Sheet '!C60:G60</f>
        <v>0</v>
      </c>
      <c r="D147" s="752"/>
      <c r="E147" s="752"/>
      <c r="F147" s="752"/>
      <c r="G147" s="28"/>
      <c r="H147" s="637">
        <f>+'Sch B, Stmt 1, Details - YR1'!H147</f>
        <v>0</v>
      </c>
      <c r="I147" s="637">
        <f>+H147*$K$6</f>
        <v>0</v>
      </c>
      <c r="J147" s="638">
        <v>0</v>
      </c>
      <c r="K147" s="637">
        <f>+I147-J147</f>
        <v>0</v>
      </c>
      <c r="L147" s="637">
        <f>+'Sch B, Stmt 1, Details - YR1'!J147</f>
        <v>0</v>
      </c>
      <c r="M147" s="637">
        <f>+L147*$K$6</f>
        <v>0</v>
      </c>
      <c r="N147" s="638">
        <v>0</v>
      </c>
      <c r="O147" s="637">
        <f>+M147-N147</f>
        <v>0</v>
      </c>
      <c r="P147" s="415">
        <v>0</v>
      </c>
    </row>
    <row r="148" spans="1:16" ht="15">
      <c r="A148" s="27"/>
      <c r="B148" s="26"/>
      <c r="C148" s="751">
        <f>+'Tab 1 - Control Sheet '!C61:G61</f>
        <v>0</v>
      </c>
      <c r="D148" s="752"/>
      <c r="E148" s="752"/>
      <c r="F148" s="752"/>
      <c r="G148" s="28"/>
      <c r="H148" s="637">
        <f>+'Sch B, Stmt 1, Details - YR1'!H148</f>
        <v>0</v>
      </c>
      <c r="I148" s="637">
        <f>+H148*$K$6</f>
        <v>0</v>
      </c>
      <c r="J148" s="638">
        <v>0</v>
      </c>
      <c r="K148" s="637">
        <f>+I148-J148</f>
        <v>0</v>
      </c>
      <c r="L148" s="637">
        <f>+'Sch B, Stmt 1, Details - YR1'!J148</f>
        <v>0</v>
      </c>
      <c r="M148" s="637">
        <f>+L148*$K$6</f>
        <v>0</v>
      </c>
      <c r="N148" s="638">
        <v>0</v>
      </c>
      <c r="O148" s="637">
        <f>+M148-N148</f>
        <v>0</v>
      </c>
      <c r="P148" s="415">
        <v>0</v>
      </c>
    </row>
    <row r="149" spans="1:16" ht="15">
      <c r="A149" s="22"/>
      <c r="B149" s="26"/>
      <c r="C149" s="751">
        <f>+'Tab 1 - Control Sheet '!C62:G62</f>
        <v>0</v>
      </c>
      <c r="D149" s="752"/>
      <c r="E149" s="752"/>
      <c r="F149" s="752"/>
      <c r="G149" s="1"/>
      <c r="H149" s="637">
        <f>+'Sch B, Stmt 1, Details - YR1'!H149</f>
        <v>0</v>
      </c>
      <c r="I149" s="637">
        <f>+H149*$K$6</f>
        <v>0</v>
      </c>
      <c r="J149" s="638">
        <v>0</v>
      </c>
      <c r="K149" s="637">
        <f>+I149-J149</f>
        <v>0</v>
      </c>
      <c r="L149" s="637">
        <f>+'Sch B, Stmt 1, Details - YR1'!J149</f>
        <v>0</v>
      </c>
      <c r="M149" s="637">
        <f>+L149*$K$6</f>
        <v>0</v>
      </c>
      <c r="N149" s="638">
        <v>0</v>
      </c>
      <c r="O149" s="637">
        <f>+M149-N149</f>
        <v>0</v>
      </c>
      <c r="P149" s="415">
        <v>0</v>
      </c>
    </row>
    <row r="150" spans="1:16" ht="15">
      <c r="A150" s="35" t="s">
        <v>77</v>
      </c>
      <c r="B150" s="37"/>
      <c r="C150" s="37"/>
      <c r="D150" s="37"/>
      <c r="E150" s="37"/>
      <c r="F150" s="37"/>
      <c r="G150" s="37"/>
      <c r="H150" s="651">
        <f aca="true" t="shared" si="29" ref="H150:O150">SUM(H144:H149)</f>
        <v>39369.61808</v>
      </c>
      <c r="I150" s="651">
        <f t="shared" si="29"/>
        <v>39369.61808</v>
      </c>
      <c r="J150" s="651">
        <f t="shared" si="29"/>
        <v>36529.32</v>
      </c>
      <c r="K150" s="651">
        <f t="shared" si="29"/>
        <v>2840.298079999997</v>
      </c>
      <c r="L150" s="651">
        <f t="shared" si="29"/>
        <v>39369.61808</v>
      </c>
      <c r="M150" s="651">
        <f t="shared" si="29"/>
        <v>39369.61808</v>
      </c>
      <c r="N150" s="651">
        <f t="shared" si="29"/>
        <v>36529</v>
      </c>
      <c r="O150" s="651">
        <f t="shared" si="29"/>
        <v>2840.6180799999993</v>
      </c>
      <c r="P150" s="15"/>
    </row>
    <row r="151" spans="1:16" ht="12.75">
      <c r="A151" s="1"/>
      <c r="B151" s="1"/>
      <c r="C151" s="1"/>
      <c r="D151" s="1"/>
      <c r="E151" s="1"/>
      <c r="F151" s="1"/>
      <c r="G151" s="1"/>
      <c r="H151" s="625"/>
      <c r="I151" s="625"/>
      <c r="J151" s="625"/>
      <c r="K151" s="625"/>
      <c r="L151" s="625"/>
      <c r="M151" s="625"/>
      <c r="P151" s="422"/>
    </row>
    <row r="152" spans="1:16" ht="12.75">
      <c r="A152" s="35" t="s">
        <v>78</v>
      </c>
      <c r="B152" s="1"/>
      <c r="C152" s="1"/>
      <c r="D152" s="1"/>
      <c r="E152" s="1"/>
      <c r="F152" s="1"/>
      <c r="G152" s="1"/>
      <c r="H152" s="636"/>
      <c r="I152" s="636"/>
      <c r="J152" s="636"/>
      <c r="K152" s="636"/>
      <c r="L152" s="636"/>
      <c r="M152" s="636"/>
      <c r="N152" s="636"/>
      <c r="O152" s="636"/>
      <c r="P152" s="424"/>
    </row>
    <row r="153" spans="1:16" ht="12.75">
      <c r="A153" s="36" t="s">
        <v>79</v>
      </c>
      <c r="B153" s="1"/>
      <c r="C153" s="1"/>
      <c r="D153" s="1"/>
      <c r="E153" s="1"/>
      <c r="F153" s="1"/>
      <c r="G153" s="1"/>
      <c r="H153" s="625"/>
      <c r="I153" s="625"/>
      <c r="J153" s="625"/>
      <c r="K153" s="625"/>
      <c r="L153" s="625"/>
      <c r="M153" s="625"/>
      <c r="P153" s="422"/>
    </row>
    <row r="154" spans="1:16" ht="15">
      <c r="A154" s="22" t="s">
        <v>80</v>
      </c>
      <c r="B154" s="1"/>
      <c r="C154" s="1"/>
      <c r="D154" s="1"/>
      <c r="E154" s="1"/>
      <c r="F154" s="1"/>
      <c r="G154" s="1"/>
      <c r="H154" s="637">
        <f>+'Sch B, Stmt 1, Details - YR1'!H154</f>
        <v>3000</v>
      </c>
      <c r="I154" s="637">
        <f>+H154*$K$6</f>
        <v>3000</v>
      </c>
      <c r="J154" s="657">
        <v>2811.25</v>
      </c>
      <c r="K154" s="637">
        <f>+I154-J154</f>
        <v>188.75</v>
      </c>
      <c r="L154" s="637">
        <f>+'Sch B, Stmt 1, Details - YR1'!J154</f>
        <v>3000</v>
      </c>
      <c r="M154" s="637">
        <f>+L154*$K$6</f>
        <v>3000</v>
      </c>
      <c r="N154" s="657">
        <v>2811</v>
      </c>
      <c r="O154" s="637">
        <f>+M154-N154</f>
        <v>189</v>
      </c>
      <c r="P154" s="415">
        <v>0</v>
      </c>
    </row>
    <row r="155" spans="1:16" ht="15">
      <c r="A155" s="22" t="s">
        <v>81</v>
      </c>
      <c r="B155" s="1"/>
      <c r="C155" s="1"/>
      <c r="D155" s="1"/>
      <c r="E155" s="1"/>
      <c r="F155" s="1"/>
      <c r="G155" s="1"/>
      <c r="H155" s="658">
        <f>+'Sch B, Stmt 1, Details - YR1'!H155</f>
        <v>7500</v>
      </c>
      <c r="I155" s="658">
        <f>+H155*$K$6</f>
        <v>7500</v>
      </c>
      <c r="J155" s="657">
        <v>8913.56</v>
      </c>
      <c r="K155" s="658">
        <f>+I155-J155</f>
        <v>-1413.5599999999995</v>
      </c>
      <c r="L155" s="658">
        <f>+'Sch B, Stmt 1, Details - YR1'!J155</f>
        <v>7500</v>
      </c>
      <c r="M155" s="658">
        <f>+L155*$K$6</f>
        <v>7500</v>
      </c>
      <c r="N155" s="657">
        <v>8914</v>
      </c>
      <c r="O155" s="658">
        <f>+M155-N155</f>
        <v>-1414</v>
      </c>
      <c r="P155" s="415">
        <v>0</v>
      </c>
    </row>
    <row r="156" spans="1:16" ht="15">
      <c r="A156" s="22" t="s">
        <v>82</v>
      </c>
      <c r="B156" s="1"/>
      <c r="C156" s="1"/>
      <c r="D156" s="1"/>
      <c r="E156" s="1"/>
      <c r="F156" s="1"/>
      <c r="G156" s="1"/>
      <c r="H156" s="658">
        <f>+'Sch B, Stmt 1, Details - YR1'!H156</f>
        <v>200</v>
      </c>
      <c r="I156" s="658">
        <f>+H156*$K$6</f>
        <v>200</v>
      </c>
      <c r="J156" s="657">
        <v>0</v>
      </c>
      <c r="K156" s="658">
        <f>+I156-J156</f>
        <v>200</v>
      </c>
      <c r="L156" s="658">
        <f>+'Sch B, Stmt 1, Details - YR1'!J156</f>
        <v>200</v>
      </c>
      <c r="M156" s="658">
        <f>+L156*$K$6</f>
        <v>200</v>
      </c>
      <c r="N156" s="657">
        <v>0</v>
      </c>
      <c r="O156" s="658">
        <f>+M156-N156</f>
        <v>200</v>
      </c>
      <c r="P156" s="415">
        <v>0</v>
      </c>
    </row>
    <row r="157" spans="1:16" ht="15">
      <c r="A157" s="22" t="s">
        <v>83</v>
      </c>
      <c r="B157" s="1"/>
      <c r="C157" s="1"/>
      <c r="D157" s="1"/>
      <c r="E157" s="1"/>
      <c r="F157" s="1"/>
      <c r="G157" s="1"/>
      <c r="H157" s="658">
        <f>+'Sch B, Stmt 1, Details - YR1'!H157</f>
        <v>1000</v>
      </c>
      <c r="I157" s="658">
        <f>+H157*$K$6</f>
        <v>1000</v>
      </c>
      <c r="J157" s="657">
        <v>4255.93</v>
      </c>
      <c r="K157" s="658">
        <f>+I157-J157</f>
        <v>-3255.9300000000003</v>
      </c>
      <c r="L157" s="658">
        <f>+'Sch B, Stmt 1, Details - YR1'!J157</f>
        <v>1000</v>
      </c>
      <c r="M157" s="658">
        <f>+L157*$K$6</f>
        <v>1000</v>
      </c>
      <c r="N157" s="657">
        <v>4256</v>
      </c>
      <c r="O157" s="658">
        <f>+M157-N157</f>
        <v>-3256</v>
      </c>
      <c r="P157" s="415" t="s">
        <v>396</v>
      </c>
    </row>
    <row r="158" spans="1:16" ht="15">
      <c r="A158" s="22" t="s">
        <v>84</v>
      </c>
      <c r="B158" s="1"/>
      <c r="C158" s="1"/>
      <c r="D158" s="1"/>
      <c r="E158" s="1"/>
      <c r="F158" s="1"/>
      <c r="G158" s="1"/>
      <c r="H158" s="658">
        <f>+'Sch B, Stmt 1, Details - YR1'!H158</f>
        <v>2500</v>
      </c>
      <c r="I158" s="658">
        <f>+H158*$K$6</f>
        <v>2500</v>
      </c>
      <c r="J158" s="657">
        <v>2079.27</v>
      </c>
      <c r="K158" s="658">
        <f>+I158-J158</f>
        <v>420.73</v>
      </c>
      <c r="L158" s="658">
        <f>+'Sch B, Stmt 1, Details - YR1'!J158</f>
        <v>2500</v>
      </c>
      <c r="M158" s="658">
        <f>+L158*$K$6</f>
        <v>2500</v>
      </c>
      <c r="N158" s="657">
        <v>2079</v>
      </c>
      <c r="O158" s="658">
        <f>+M158-N158</f>
        <v>421</v>
      </c>
      <c r="P158" s="415"/>
    </row>
    <row r="159" spans="1:16" s="37" customFormat="1" ht="15">
      <c r="A159" s="21" t="s">
        <v>85</v>
      </c>
      <c r="H159" s="659">
        <f aca="true" t="shared" si="30" ref="H159:O159">SUM(H154:H158)</f>
        <v>14200</v>
      </c>
      <c r="I159" s="659">
        <f t="shared" si="30"/>
        <v>14200</v>
      </c>
      <c r="J159" s="659">
        <f t="shared" si="30"/>
        <v>18060.01</v>
      </c>
      <c r="K159" s="659">
        <f t="shared" si="30"/>
        <v>-3860.0099999999998</v>
      </c>
      <c r="L159" s="651">
        <f t="shared" si="30"/>
        <v>14200</v>
      </c>
      <c r="M159" s="659">
        <f t="shared" si="30"/>
        <v>14200</v>
      </c>
      <c r="N159" s="659">
        <f t="shared" si="30"/>
        <v>18060</v>
      </c>
      <c r="O159" s="659">
        <f t="shared" si="30"/>
        <v>-3860</v>
      </c>
      <c r="P159" s="416"/>
    </row>
    <row r="160" spans="1:16" ht="12.75">
      <c r="A160" s="1"/>
      <c r="B160" s="1"/>
      <c r="C160" s="1"/>
      <c r="D160" s="1"/>
      <c r="E160" s="1"/>
      <c r="F160" s="1"/>
      <c r="G160" s="1"/>
      <c r="H160" s="625"/>
      <c r="I160" s="625"/>
      <c r="J160" s="625"/>
      <c r="K160" s="625"/>
      <c r="L160" s="625"/>
      <c r="M160" s="625"/>
      <c r="P160" s="422"/>
    </row>
    <row r="161" spans="1:16" ht="12.75">
      <c r="A161" s="36" t="s">
        <v>86</v>
      </c>
      <c r="B161" s="1"/>
      <c r="C161" s="1"/>
      <c r="D161" s="1"/>
      <c r="E161" s="1"/>
      <c r="F161" s="1"/>
      <c r="G161" s="1"/>
      <c r="H161" s="625"/>
      <c r="I161" s="625"/>
      <c r="J161" s="625"/>
      <c r="K161" s="625"/>
      <c r="L161" s="625"/>
      <c r="M161" s="625"/>
      <c r="P161" s="422"/>
    </row>
    <row r="162" spans="1:16" ht="15">
      <c r="A162" s="22" t="s">
        <v>87</v>
      </c>
      <c r="B162" s="22"/>
      <c r="C162" s="1"/>
      <c r="D162" s="1"/>
      <c r="E162" s="1"/>
      <c r="F162" s="1"/>
      <c r="G162" s="1"/>
      <c r="H162" s="637">
        <f>+'Sch B, Stmt 1, Details - YR1'!H162</f>
        <v>100</v>
      </c>
      <c r="I162" s="637">
        <f>+H162*$K$6</f>
        <v>100</v>
      </c>
      <c r="J162" s="638">
        <v>0</v>
      </c>
      <c r="K162" s="637">
        <f>+I162-J162</f>
        <v>100</v>
      </c>
      <c r="L162" s="637">
        <f>+'Sch B, Stmt 1, Details - YR1'!J162</f>
        <v>100</v>
      </c>
      <c r="M162" s="637">
        <f>+L162*$K$6</f>
        <v>100</v>
      </c>
      <c r="N162" s="638">
        <v>0</v>
      </c>
      <c r="O162" s="637">
        <f>+M162-N162</f>
        <v>100</v>
      </c>
      <c r="P162" s="415">
        <v>0</v>
      </c>
    </row>
    <row r="163" spans="1:16" ht="15">
      <c r="A163" s="22" t="s">
        <v>88</v>
      </c>
      <c r="B163" s="22"/>
      <c r="C163" s="1"/>
      <c r="D163" s="1"/>
      <c r="E163" s="1"/>
      <c r="F163" s="1"/>
      <c r="G163" s="1"/>
      <c r="H163" s="637">
        <f>+'Sch B, Stmt 1, Details - YR1'!H163</f>
        <v>750</v>
      </c>
      <c r="I163" s="637">
        <f>+H163*$K$6</f>
        <v>750</v>
      </c>
      <c r="J163" s="638">
        <v>27.5</v>
      </c>
      <c r="K163" s="637">
        <f>+I163-J163</f>
        <v>722.5</v>
      </c>
      <c r="L163" s="637">
        <f>+'Sch B, Stmt 1, Details - YR1'!J163</f>
        <v>750</v>
      </c>
      <c r="M163" s="637">
        <f>+L163*$K$6</f>
        <v>750</v>
      </c>
      <c r="N163" s="638">
        <v>0</v>
      </c>
      <c r="O163" s="637">
        <f>+M163-N163</f>
        <v>750</v>
      </c>
      <c r="P163" s="415">
        <v>0</v>
      </c>
    </row>
    <row r="164" spans="1:16" ht="15">
      <c r="A164" s="22" t="s">
        <v>89</v>
      </c>
      <c r="B164" s="22"/>
      <c r="C164" s="1"/>
      <c r="D164" s="43"/>
      <c r="E164" s="43"/>
      <c r="F164" s="43"/>
      <c r="G164" s="1"/>
      <c r="H164" s="637">
        <f>+'Sch B, Stmt 1, Details - YR1'!H164</f>
        <v>750</v>
      </c>
      <c r="I164" s="637">
        <f>+H164*$K$6</f>
        <v>750</v>
      </c>
      <c r="J164" s="638">
        <v>0</v>
      </c>
      <c r="K164" s="637">
        <f>+I164-J164</f>
        <v>750</v>
      </c>
      <c r="L164" s="637">
        <f>+'Sch B, Stmt 1, Details - YR1'!J164</f>
        <v>750</v>
      </c>
      <c r="M164" s="637">
        <f>+L164*$K$6</f>
        <v>750</v>
      </c>
      <c r="N164" s="638">
        <v>0</v>
      </c>
      <c r="O164" s="637">
        <f>+M164-N164</f>
        <v>750</v>
      </c>
      <c r="P164" s="415">
        <v>0</v>
      </c>
    </row>
    <row r="165" spans="1:16" s="37" customFormat="1" ht="15">
      <c r="A165" s="21" t="s">
        <v>90</v>
      </c>
      <c r="H165" s="659">
        <f aca="true" t="shared" si="31" ref="H165:O165">SUM(H162:H164)</f>
        <v>1600</v>
      </c>
      <c r="I165" s="659">
        <f t="shared" si="31"/>
        <v>1600</v>
      </c>
      <c r="J165" s="659">
        <f t="shared" si="31"/>
        <v>27.5</v>
      </c>
      <c r="K165" s="659">
        <f t="shared" si="31"/>
        <v>1572.5</v>
      </c>
      <c r="L165" s="651">
        <f t="shared" si="31"/>
        <v>1600</v>
      </c>
      <c r="M165" s="659">
        <f t="shared" si="31"/>
        <v>1600</v>
      </c>
      <c r="N165" s="659">
        <f t="shared" si="31"/>
        <v>0</v>
      </c>
      <c r="O165" s="659">
        <f t="shared" si="31"/>
        <v>1600</v>
      </c>
      <c r="P165" s="416"/>
    </row>
    <row r="166" spans="1:16" ht="12.75">
      <c r="A166" s="1"/>
      <c r="B166" s="1"/>
      <c r="C166" s="1"/>
      <c r="D166" s="1"/>
      <c r="E166" s="1"/>
      <c r="F166" s="1"/>
      <c r="G166" s="1"/>
      <c r="H166" s="625"/>
      <c r="I166" s="625"/>
      <c r="J166" s="625"/>
      <c r="K166" s="625"/>
      <c r="L166" s="625"/>
      <c r="M166" s="625"/>
      <c r="P166" s="422"/>
    </row>
    <row r="167" spans="1:16" ht="12.75">
      <c r="A167" s="36" t="s">
        <v>91</v>
      </c>
      <c r="B167" s="1"/>
      <c r="C167" s="1"/>
      <c r="D167" s="1"/>
      <c r="E167" s="1"/>
      <c r="F167" s="1"/>
      <c r="G167" s="1"/>
      <c r="H167" s="625"/>
      <c r="I167" s="625"/>
      <c r="J167" s="625"/>
      <c r="K167" s="625"/>
      <c r="L167" s="625"/>
      <c r="M167" s="625"/>
      <c r="P167" s="422"/>
    </row>
    <row r="168" spans="1:16" ht="15">
      <c r="A168" s="22" t="s">
        <v>92</v>
      </c>
      <c r="B168" s="22"/>
      <c r="C168" s="1"/>
      <c r="D168" s="1"/>
      <c r="E168" s="1"/>
      <c r="F168" s="1"/>
      <c r="G168" s="1"/>
      <c r="H168" s="637">
        <f>+'Sch B, Stmt 1, Details - YR1'!H168</f>
        <v>100</v>
      </c>
      <c r="I168" s="637">
        <f aca="true" t="shared" si="32" ref="I168:I175">+H168*$K$6</f>
        <v>100</v>
      </c>
      <c r="J168" s="638">
        <v>0</v>
      </c>
      <c r="K168" s="637">
        <f aca="true" t="shared" si="33" ref="K168:K175">+I168-J168</f>
        <v>100</v>
      </c>
      <c r="L168" s="637">
        <f>+'Sch B, Stmt 1, Details - YR1'!J168</f>
        <v>100</v>
      </c>
      <c r="M168" s="637">
        <f aca="true" t="shared" si="34" ref="M168:M175">+L168*$K$6</f>
        <v>100</v>
      </c>
      <c r="N168" s="638">
        <v>0</v>
      </c>
      <c r="O168" s="637">
        <f aca="true" t="shared" si="35" ref="O168:O175">+M168-N168</f>
        <v>100</v>
      </c>
      <c r="P168" s="415">
        <v>0</v>
      </c>
    </row>
    <row r="169" spans="1:16" ht="15">
      <c r="A169" s="22" t="s">
        <v>93</v>
      </c>
      <c r="B169" s="22"/>
      <c r="C169" s="1"/>
      <c r="D169" s="1"/>
      <c r="E169" s="1"/>
      <c r="F169" s="1"/>
      <c r="G169" s="1"/>
      <c r="H169" s="637">
        <f>+'Sch B, Stmt 1, Details - YR1'!H169</f>
        <v>500</v>
      </c>
      <c r="I169" s="637">
        <f t="shared" si="32"/>
        <v>500</v>
      </c>
      <c r="J169" s="638">
        <v>660.13</v>
      </c>
      <c r="K169" s="637">
        <f t="shared" si="33"/>
        <v>-160.13</v>
      </c>
      <c r="L169" s="637">
        <f>+'Sch B, Stmt 1, Details - YR1'!J169</f>
        <v>500</v>
      </c>
      <c r="M169" s="637">
        <f t="shared" si="34"/>
        <v>500</v>
      </c>
      <c r="N169" s="638">
        <v>660</v>
      </c>
      <c r="O169" s="637">
        <f t="shared" si="35"/>
        <v>-160</v>
      </c>
      <c r="P169" s="415">
        <v>0</v>
      </c>
    </row>
    <row r="170" spans="1:16" ht="15">
      <c r="A170" s="22" t="s">
        <v>94</v>
      </c>
      <c r="B170" s="22"/>
      <c r="C170" s="1"/>
      <c r="D170" s="1"/>
      <c r="E170" s="1"/>
      <c r="F170" s="1"/>
      <c r="G170" s="1"/>
      <c r="H170" s="637">
        <f>+'Sch B, Stmt 1, Details - YR1'!H170</f>
        <v>9000</v>
      </c>
      <c r="I170" s="637">
        <f t="shared" si="32"/>
        <v>9000</v>
      </c>
      <c r="J170" s="638">
        <v>8785.72</v>
      </c>
      <c r="K170" s="637">
        <f t="shared" si="33"/>
        <v>214.28000000000065</v>
      </c>
      <c r="L170" s="637">
        <f>+'Sch B, Stmt 1, Details - YR1'!J170</f>
        <v>9000</v>
      </c>
      <c r="M170" s="637">
        <f t="shared" si="34"/>
        <v>9000</v>
      </c>
      <c r="N170" s="638">
        <v>8786</v>
      </c>
      <c r="O170" s="637">
        <f t="shared" si="35"/>
        <v>214</v>
      </c>
      <c r="P170" s="415"/>
    </row>
    <row r="171" spans="1:16" ht="15">
      <c r="A171" s="22" t="s">
        <v>95</v>
      </c>
      <c r="B171" s="22"/>
      <c r="C171" s="1"/>
      <c r="D171" s="1"/>
      <c r="E171" s="1"/>
      <c r="F171" s="1"/>
      <c r="G171" s="1"/>
      <c r="H171" s="637">
        <f>+'Sch B, Stmt 1, Details - YR1'!H171</f>
        <v>17879</v>
      </c>
      <c r="I171" s="637">
        <f t="shared" si="32"/>
        <v>17879</v>
      </c>
      <c r="J171" s="638">
        <v>15820.88</v>
      </c>
      <c r="K171" s="637">
        <f t="shared" si="33"/>
        <v>2058.120000000001</v>
      </c>
      <c r="L171" s="637">
        <f>+'Sch B, Stmt 1, Details - YR1'!J171</f>
        <v>17879</v>
      </c>
      <c r="M171" s="637">
        <f t="shared" si="34"/>
        <v>17879</v>
      </c>
      <c r="N171" s="638">
        <v>15821</v>
      </c>
      <c r="O171" s="637">
        <f t="shared" si="35"/>
        <v>2058</v>
      </c>
      <c r="P171" s="415">
        <v>0</v>
      </c>
    </row>
    <row r="172" spans="1:16" ht="15">
      <c r="A172" s="22" t="s">
        <v>96</v>
      </c>
      <c r="B172" s="22"/>
      <c r="C172" s="1"/>
      <c r="D172" s="1"/>
      <c r="E172" s="1"/>
      <c r="F172" s="1"/>
      <c r="G172" s="1"/>
      <c r="H172" s="637">
        <f>+'Sch B, Stmt 1, Details - YR1'!H172</f>
        <v>500</v>
      </c>
      <c r="I172" s="637">
        <f t="shared" si="32"/>
        <v>500</v>
      </c>
      <c r="J172" s="638">
        <v>1007.4</v>
      </c>
      <c r="K172" s="637">
        <f t="shared" si="33"/>
        <v>-507.4</v>
      </c>
      <c r="L172" s="637">
        <f>+'Sch B, Stmt 1, Details - YR1'!J172</f>
        <v>500</v>
      </c>
      <c r="M172" s="637">
        <f t="shared" si="34"/>
        <v>500</v>
      </c>
      <c r="N172" s="638">
        <v>1007</v>
      </c>
      <c r="O172" s="637">
        <f t="shared" si="35"/>
        <v>-507</v>
      </c>
      <c r="P172" s="415">
        <v>0</v>
      </c>
    </row>
    <row r="173" spans="1:16" ht="15">
      <c r="A173" s="22" t="s">
        <v>97</v>
      </c>
      <c r="B173" s="22"/>
      <c r="C173" s="1"/>
      <c r="D173" s="754"/>
      <c r="E173" s="754"/>
      <c r="F173" s="754"/>
      <c r="G173" s="1"/>
      <c r="H173" s="637">
        <f>+'Sch B, Stmt 1, Details - YR1'!H173</f>
        <v>0</v>
      </c>
      <c r="I173" s="637">
        <f t="shared" si="32"/>
        <v>0</v>
      </c>
      <c r="J173" s="638">
        <v>0</v>
      </c>
      <c r="K173" s="637">
        <f t="shared" si="33"/>
        <v>0</v>
      </c>
      <c r="L173" s="637">
        <f>+'Sch B, Stmt 1, Details - YR1'!J173</f>
        <v>0</v>
      </c>
      <c r="M173" s="637">
        <f t="shared" si="34"/>
        <v>0</v>
      </c>
      <c r="N173" s="638">
        <v>0</v>
      </c>
      <c r="O173" s="637">
        <f t="shared" si="35"/>
        <v>0</v>
      </c>
      <c r="P173" s="415">
        <v>0</v>
      </c>
    </row>
    <row r="174" spans="1:16" ht="30">
      <c r="A174" s="22" t="s">
        <v>98</v>
      </c>
      <c r="B174" s="22"/>
      <c r="C174" s="1"/>
      <c r="D174" s="1"/>
      <c r="E174" s="1"/>
      <c r="F174" s="1"/>
      <c r="G174" s="1"/>
      <c r="H174" s="637">
        <f>+'Sch B, Stmt 1, Details - YR1'!H174</f>
        <v>400</v>
      </c>
      <c r="I174" s="637">
        <f t="shared" si="32"/>
        <v>400</v>
      </c>
      <c r="J174" s="638">
        <v>42.7</v>
      </c>
      <c r="K174" s="637">
        <f t="shared" si="33"/>
        <v>357.3</v>
      </c>
      <c r="L174" s="637">
        <f>+'Sch B, Stmt 1, Details - YR1'!J174</f>
        <v>400</v>
      </c>
      <c r="M174" s="637">
        <f t="shared" si="34"/>
        <v>400</v>
      </c>
      <c r="N174" s="638">
        <v>43</v>
      </c>
      <c r="O174" s="637">
        <f t="shared" si="35"/>
        <v>357</v>
      </c>
      <c r="P174" s="415" t="s">
        <v>391</v>
      </c>
    </row>
    <row r="175" spans="1:16" ht="15">
      <c r="A175" s="22" t="s">
        <v>99</v>
      </c>
      <c r="B175" s="22"/>
      <c r="C175" s="1"/>
      <c r="D175" s="1"/>
      <c r="E175" s="1"/>
      <c r="F175" s="1"/>
      <c r="G175" s="1"/>
      <c r="H175" s="637">
        <f>+'Sch B, Stmt 1, Details - YR1'!H175</f>
        <v>0</v>
      </c>
      <c r="I175" s="637">
        <f t="shared" si="32"/>
        <v>0</v>
      </c>
      <c r="J175" s="638">
        <v>0</v>
      </c>
      <c r="K175" s="637">
        <f t="shared" si="33"/>
        <v>0</v>
      </c>
      <c r="L175" s="637">
        <f>+'Sch B, Stmt 1, Details - YR1'!J175</f>
        <v>0</v>
      </c>
      <c r="M175" s="637">
        <f t="shared" si="34"/>
        <v>0</v>
      </c>
      <c r="N175" s="638">
        <v>0</v>
      </c>
      <c r="O175" s="637">
        <f t="shared" si="35"/>
        <v>0</v>
      </c>
      <c r="P175" s="415">
        <v>0</v>
      </c>
    </row>
    <row r="176" spans="1:16" ht="15">
      <c r="A176" s="22" t="s">
        <v>26</v>
      </c>
      <c r="B176" s="26"/>
      <c r="C176" s="23"/>
      <c r="D176" s="23"/>
      <c r="E176" s="23"/>
      <c r="F176" s="23"/>
      <c r="G176" s="23"/>
      <c r="H176" s="637"/>
      <c r="I176" s="637"/>
      <c r="J176" s="638"/>
      <c r="K176" s="637"/>
      <c r="L176" s="641"/>
      <c r="M176" s="637"/>
      <c r="N176" s="638"/>
      <c r="O176" s="637"/>
      <c r="P176" s="415"/>
    </row>
    <row r="177" spans="1:16" ht="15">
      <c r="A177" s="27"/>
      <c r="B177" s="26"/>
      <c r="C177" s="751" t="str">
        <f>+'Tab 1 - Control Sheet '!C65:G65</f>
        <v>Board Costs</v>
      </c>
      <c r="D177" s="752"/>
      <c r="E177" s="752"/>
      <c r="F177" s="752"/>
      <c r="G177" s="28"/>
      <c r="H177" s="637">
        <f>+'Sch B, Stmt 1, Details - YR1'!H177</f>
        <v>3500</v>
      </c>
      <c r="I177" s="637">
        <f>+H177*$K$6</f>
        <v>3500</v>
      </c>
      <c r="J177" s="638">
        <v>4698.8</v>
      </c>
      <c r="K177" s="637">
        <f>+I177-J177</f>
        <v>-1198.8000000000002</v>
      </c>
      <c r="L177" s="637">
        <f>+'Sch B, Stmt 1, Details - YR1'!J177</f>
        <v>3500</v>
      </c>
      <c r="M177" s="637">
        <f>+L177*$K$6</f>
        <v>3500</v>
      </c>
      <c r="N177" s="638">
        <v>4699</v>
      </c>
      <c r="O177" s="637">
        <f>+M177-N177</f>
        <v>-1199</v>
      </c>
      <c r="P177" s="415">
        <v>0</v>
      </c>
    </row>
    <row r="178" spans="1:16" ht="15">
      <c r="A178" s="27"/>
      <c r="B178" s="26"/>
      <c r="C178" s="751">
        <f>+'Tab 1 - Control Sheet '!C66:G66</f>
        <v>0</v>
      </c>
      <c r="D178" s="752"/>
      <c r="E178" s="752"/>
      <c r="F178" s="752"/>
      <c r="G178" s="28"/>
      <c r="H178" s="637">
        <f>+'Sch B, Stmt 1, Details - YR1'!H178</f>
        <v>0</v>
      </c>
      <c r="I178" s="637">
        <f>+H178*$K$6</f>
        <v>0</v>
      </c>
      <c r="J178" s="638">
        <v>0</v>
      </c>
      <c r="K178" s="637">
        <f>+I178-J178</f>
        <v>0</v>
      </c>
      <c r="L178" s="637">
        <f>+'Sch B, Stmt 1, Details - YR1'!J178</f>
        <v>0</v>
      </c>
      <c r="M178" s="637">
        <f>+L178*$K$6</f>
        <v>0</v>
      </c>
      <c r="N178" s="638">
        <v>0</v>
      </c>
      <c r="O178" s="637">
        <f>+M178-N178</f>
        <v>0</v>
      </c>
      <c r="P178" s="415">
        <v>0</v>
      </c>
    </row>
    <row r="179" spans="1:16" ht="15">
      <c r="A179" s="22"/>
      <c r="B179" s="26"/>
      <c r="C179" s="751">
        <f>+'Tab 1 - Control Sheet '!C67:G67</f>
        <v>0</v>
      </c>
      <c r="D179" s="752"/>
      <c r="E179" s="752"/>
      <c r="F179" s="752"/>
      <c r="G179" s="1"/>
      <c r="H179" s="637">
        <f>+'Sch B, Stmt 1, Details - YR1'!H179</f>
        <v>0</v>
      </c>
      <c r="I179" s="637">
        <f>+H179*$K$6</f>
        <v>0</v>
      </c>
      <c r="J179" s="638">
        <v>0</v>
      </c>
      <c r="K179" s="637">
        <f>+I179-J179</f>
        <v>0</v>
      </c>
      <c r="L179" s="637">
        <f>+'Sch B, Stmt 1, Details - YR1'!J179</f>
        <v>0</v>
      </c>
      <c r="M179" s="637">
        <f>+L179*$K$6</f>
        <v>0</v>
      </c>
      <c r="N179" s="638">
        <v>0</v>
      </c>
      <c r="O179" s="637">
        <f>+M179-N179</f>
        <v>0</v>
      </c>
      <c r="P179" s="415">
        <v>0</v>
      </c>
    </row>
    <row r="180" spans="1:16" s="37" customFormat="1" ht="15">
      <c r="A180" s="21" t="s">
        <v>100</v>
      </c>
      <c r="C180" s="45"/>
      <c r="D180" s="46"/>
      <c r="E180" s="46"/>
      <c r="F180" s="46"/>
      <c r="H180" s="659">
        <f aca="true" t="shared" si="36" ref="H180:O180">SUM(H168:H179)</f>
        <v>31879</v>
      </c>
      <c r="I180" s="659">
        <f t="shared" si="36"/>
        <v>31879</v>
      </c>
      <c r="J180" s="660">
        <f t="shared" si="36"/>
        <v>31015.629999999997</v>
      </c>
      <c r="K180" s="659">
        <f t="shared" si="36"/>
        <v>863.3700000000013</v>
      </c>
      <c r="L180" s="651">
        <f t="shared" si="36"/>
        <v>31879</v>
      </c>
      <c r="M180" s="659">
        <f t="shared" si="36"/>
        <v>31879</v>
      </c>
      <c r="N180" s="659">
        <f t="shared" si="36"/>
        <v>31016</v>
      </c>
      <c r="O180" s="659">
        <f t="shared" si="36"/>
        <v>863</v>
      </c>
      <c r="P180" s="416"/>
    </row>
    <row r="181" spans="1:16" ht="9" customHeight="1">
      <c r="A181" s="36"/>
      <c r="B181" s="1"/>
      <c r="C181" s="47"/>
      <c r="D181" s="44"/>
      <c r="E181" s="44"/>
      <c r="F181" s="44"/>
      <c r="G181" s="1"/>
      <c r="H181" s="661"/>
      <c r="I181" s="661"/>
      <c r="J181" s="661"/>
      <c r="K181" s="661"/>
      <c r="L181" s="661"/>
      <c r="M181" s="661"/>
      <c r="N181" s="661"/>
      <c r="O181" s="661"/>
      <c r="P181" s="429"/>
    </row>
    <row r="182" spans="1:16" ht="15">
      <c r="A182" s="35" t="s">
        <v>101</v>
      </c>
      <c r="B182" s="37"/>
      <c r="C182" s="37"/>
      <c r="D182" s="37"/>
      <c r="E182" s="37"/>
      <c r="F182" s="37"/>
      <c r="G182" s="37"/>
      <c r="H182" s="651">
        <f aca="true" t="shared" si="37" ref="H182:O182">H180+H165+H159</f>
        <v>47679</v>
      </c>
      <c r="I182" s="651">
        <f t="shared" si="37"/>
        <v>47679</v>
      </c>
      <c r="J182" s="651">
        <f t="shared" si="37"/>
        <v>49103.14</v>
      </c>
      <c r="K182" s="651">
        <f t="shared" si="37"/>
        <v>-1424.1399999999985</v>
      </c>
      <c r="L182" s="651">
        <f t="shared" si="37"/>
        <v>47679</v>
      </c>
      <c r="M182" s="651">
        <f t="shared" si="37"/>
        <v>47679</v>
      </c>
      <c r="N182" s="651">
        <f t="shared" si="37"/>
        <v>49076</v>
      </c>
      <c r="O182" s="651">
        <f t="shared" si="37"/>
        <v>-1397</v>
      </c>
      <c r="P182" s="15"/>
    </row>
    <row r="183" spans="1:16" ht="9" customHeight="1">
      <c r="A183" s="1"/>
      <c r="B183" s="1"/>
      <c r="C183" s="1"/>
      <c r="D183" s="1"/>
      <c r="E183" s="1"/>
      <c r="F183" s="1"/>
      <c r="G183" s="1"/>
      <c r="H183" s="642"/>
      <c r="I183" s="642"/>
      <c r="J183" s="642"/>
      <c r="K183" s="642"/>
      <c r="L183" s="642"/>
      <c r="M183" s="642"/>
      <c r="N183" s="642"/>
      <c r="O183" s="642"/>
      <c r="P183" s="418"/>
    </row>
    <row r="184" spans="1:16" ht="15">
      <c r="A184" s="352" t="s">
        <v>102</v>
      </c>
      <c r="B184" s="352"/>
      <c r="C184" s="346"/>
      <c r="D184" s="346"/>
      <c r="E184" s="346"/>
      <c r="F184" s="346"/>
      <c r="G184" s="346"/>
      <c r="H184" s="702">
        <f aca="true" t="shared" si="38" ref="H184:O184">H182+H150</f>
        <v>87048.61808</v>
      </c>
      <c r="I184" s="702">
        <f t="shared" si="38"/>
        <v>87048.61808</v>
      </c>
      <c r="J184" s="702">
        <f t="shared" si="38"/>
        <v>85632.45999999999</v>
      </c>
      <c r="K184" s="702">
        <f t="shared" si="38"/>
        <v>1416.1580799999983</v>
      </c>
      <c r="L184" s="703">
        <f t="shared" si="38"/>
        <v>87048.61808</v>
      </c>
      <c r="M184" s="703">
        <f t="shared" si="38"/>
        <v>87048.61808</v>
      </c>
      <c r="N184" s="703">
        <f t="shared" si="38"/>
        <v>85605</v>
      </c>
      <c r="O184" s="703">
        <f t="shared" si="38"/>
        <v>1443.6180799999993</v>
      </c>
      <c r="P184" s="461"/>
    </row>
    <row r="185" spans="1:16" ht="12.75">
      <c r="A185" s="1"/>
      <c r="B185" s="1"/>
      <c r="C185" s="1"/>
      <c r="D185" s="1"/>
      <c r="E185" s="1"/>
      <c r="F185" s="1"/>
      <c r="G185" s="1"/>
      <c r="H185" s="625"/>
      <c r="I185" s="625"/>
      <c r="J185" s="625"/>
      <c r="K185" s="625"/>
      <c r="L185" s="625"/>
      <c r="M185" s="625"/>
      <c r="P185" s="422"/>
    </row>
    <row r="186" spans="1:16" ht="51">
      <c r="A186" s="348" t="s">
        <v>119</v>
      </c>
      <c r="B186" s="348"/>
      <c r="C186" s="346"/>
      <c r="D186" s="346"/>
      <c r="E186" s="346"/>
      <c r="F186" s="346"/>
      <c r="G186" s="346"/>
      <c r="H186" s="696" t="s">
        <v>219</v>
      </c>
      <c r="I186" s="696" t="s">
        <v>248</v>
      </c>
      <c r="J186" s="696" t="s">
        <v>252</v>
      </c>
      <c r="K186" s="696" t="s">
        <v>249</v>
      </c>
      <c r="L186" s="701" t="str">
        <f>+L141</f>
        <v>Ministry
Budget</v>
      </c>
      <c r="M186" s="701" t="s">
        <v>248</v>
      </c>
      <c r="N186" s="701" t="str">
        <f>+N141</f>
        <v>Ministry
Actual</v>
      </c>
      <c r="O186" s="701" t="s">
        <v>249</v>
      </c>
      <c r="P186" s="347" t="str">
        <f>+$P$11</f>
        <v>Comments</v>
      </c>
    </row>
    <row r="187" spans="1:16" ht="11.25" customHeight="1">
      <c r="A187" s="1"/>
      <c r="B187" s="1"/>
      <c r="C187" s="1"/>
      <c r="D187" s="1"/>
      <c r="E187" s="1"/>
      <c r="F187" s="1"/>
      <c r="G187" s="1"/>
      <c r="H187" s="636" t="str">
        <f>$H$12</f>
        <v>$</v>
      </c>
      <c r="I187" s="636" t="str">
        <f>$I$12</f>
        <v>$</v>
      </c>
      <c r="J187" s="636" t="str">
        <f>$J$12</f>
        <v>$</v>
      </c>
      <c r="K187" s="636" t="str">
        <f>$K$12</f>
        <v>$</v>
      </c>
      <c r="L187" s="636" t="str">
        <f>$I$12</f>
        <v>$</v>
      </c>
      <c r="M187" s="636" t="str">
        <f>$I$12</f>
        <v>$</v>
      </c>
      <c r="N187" s="636" t="str">
        <f>$I$12</f>
        <v>$</v>
      </c>
      <c r="O187" s="636" t="str">
        <f>$K$12</f>
        <v>$</v>
      </c>
      <c r="P187" s="424"/>
    </row>
    <row r="188" spans="1:16" s="37" customFormat="1" ht="15">
      <c r="A188" s="21" t="s">
        <v>103</v>
      </c>
      <c r="B188" s="21"/>
      <c r="C188" s="81"/>
      <c r="D188" s="81"/>
      <c r="E188" s="81"/>
      <c r="F188" s="81"/>
      <c r="G188" s="81"/>
      <c r="H188" s="640"/>
      <c r="I188" s="640"/>
      <c r="J188" s="640"/>
      <c r="K188" s="640"/>
      <c r="L188" s="640"/>
      <c r="M188" s="640"/>
      <c r="N188" s="640"/>
      <c r="O188" s="640"/>
      <c r="P188" s="417"/>
    </row>
    <row r="189" spans="1:16" ht="15">
      <c r="A189" s="22" t="s">
        <v>18</v>
      </c>
      <c r="B189" s="26"/>
      <c r="C189" s="23"/>
      <c r="D189" s="23"/>
      <c r="E189" s="23"/>
      <c r="F189" s="23"/>
      <c r="G189" s="23"/>
      <c r="H189" s="641"/>
      <c r="I189" s="641"/>
      <c r="J189" s="641"/>
      <c r="K189" s="641"/>
      <c r="L189" s="641"/>
      <c r="M189" s="641"/>
      <c r="N189" s="641"/>
      <c r="O189" s="641"/>
      <c r="P189" s="418"/>
    </row>
    <row r="190" spans="1:16" ht="15">
      <c r="A190" s="27"/>
      <c r="B190" s="26"/>
      <c r="C190" s="751">
        <f>+'Tab 1 - Control Sheet '!C70:G70</f>
        <v>0</v>
      </c>
      <c r="D190" s="752"/>
      <c r="E190" s="752"/>
      <c r="F190" s="752"/>
      <c r="G190" s="28"/>
      <c r="H190" s="637">
        <f>+'Sch B, Stmt 1, Details - YR1'!H190</f>
        <v>0</v>
      </c>
      <c r="I190" s="637">
        <f>+H190*$K$6</f>
        <v>0</v>
      </c>
      <c r="J190" s="638">
        <v>0</v>
      </c>
      <c r="K190" s="637">
        <f>+I190-J190</f>
        <v>0</v>
      </c>
      <c r="L190" s="637">
        <f>+'Sch B, Stmt 1, Details - YR1'!J190</f>
        <v>0</v>
      </c>
      <c r="M190" s="637">
        <f>+L190*$K$6</f>
        <v>0</v>
      </c>
      <c r="N190" s="638">
        <v>0</v>
      </c>
      <c r="O190" s="637">
        <f>+M190-N190</f>
        <v>0</v>
      </c>
      <c r="P190" s="415">
        <v>0</v>
      </c>
    </row>
    <row r="191" spans="1:16" ht="15">
      <c r="A191" s="27"/>
      <c r="B191" s="26"/>
      <c r="C191" s="751">
        <f>+'Tab 1 - Control Sheet '!C71:G71</f>
        <v>0</v>
      </c>
      <c r="D191" s="752"/>
      <c r="E191" s="752"/>
      <c r="F191" s="752"/>
      <c r="G191" s="28"/>
      <c r="H191" s="637">
        <f>+'Sch B, Stmt 1, Details - YR1'!H191</f>
        <v>0</v>
      </c>
      <c r="I191" s="637">
        <f>+H191*$K$6</f>
        <v>0</v>
      </c>
      <c r="J191" s="638">
        <v>0</v>
      </c>
      <c r="K191" s="637">
        <f>+I191-J191</f>
        <v>0</v>
      </c>
      <c r="L191" s="637">
        <f>+'Sch B, Stmt 1, Details - YR1'!J191</f>
        <v>0</v>
      </c>
      <c r="M191" s="637">
        <f>+L191*$K$6</f>
        <v>0</v>
      </c>
      <c r="N191" s="638">
        <v>0</v>
      </c>
      <c r="O191" s="637">
        <f>+M191-N191</f>
        <v>0</v>
      </c>
      <c r="P191" s="415">
        <v>0</v>
      </c>
    </row>
    <row r="192" spans="1:16" ht="15">
      <c r="A192" s="27"/>
      <c r="B192" s="26"/>
      <c r="C192" s="751">
        <f>+'Tab 1 - Control Sheet '!C72:G72</f>
        <v>0</v>
      </c>
      <c r="D192" s="752"/>
      <c r="E192" s="752"/>
      <c r="F192" s="752"/>
      <c r="G192" s="28"/>
      <c r="H192" s="637">
        <f>+'Sch B, Stmt 1, Details - YR1'!H192</f>
        <v>0</v>
      </c>
      <c r="I192" s="637">
        <f>+H192*$K$6</f>
        <v>0</v>
      </c>
      <c r="J192" s="638">
        <v>0</v>
      </c>
      <c r="K192" s="637">
        <f>+I192-J192</f>
        <v>0</v>
      </c>
      <c r="L192" s="637">
        <f>+'Sch B, Stmt 1, Details - YR1'!J192</f>
        <v>0</v>
      </c>
      <c r="M192" s="637">
        <f>+L192*$K$6</f>
        <v>0</v>
      </c>
      <c r="N192" s="638">
        <v>0</v>
      </c>
      <c r="O192" s="637">
        <f>+M192-N192</f>
        <v>0</v>
      </c>
      <c r="P192" s="415">
        <v>0</v>
      </c>
    </row>
    <row r="193" spans="1:16" ht="15">
      <c r="A193" s="27"/>
      <c r="B193" s="26"/>
      <c r="C193" s="751">
        <f>+'Tab 1 - Control Sheet '!C73:G73</f>
        <v>0</v>
      </c>
      <c r="D193" s="752"/>
      <c r="E193" s="752"/>
      <c r="F193" s="752"/>
      <c r="G193" s="28"/>
      <c r="H193" s="637">
        <f>+'Sch B, Stmt 1, Details - YR1'!H193</f>
        <v>0</v>
      </c>
      <c r="I193" s="637">
        <f>+H193*$K$6</f>
        <v>0</v>
      </c>
      <c r="J193" s="638">
        <v>0</v>
      </c>
      <c r="K193" s="637">
        <f>+I193-J193</f>
        <v>0</v>
      </c>
      <c r="L193" s="637">
        <f>+'Sch B, Stmt 1, Details - YR1'!J193</f>
        <v>0</v>
      </c>
      <c r="M193" s="637">
        <f>+L193*$K$6</f>
        <v>0</v>
      </c>
      <c r="N193" s="638">
        <v>0</v>
      </c>
      <c r="O193" s="637">
        <f>+M193-N193</f>
        <v>0</v>
      </c>
      <c r="P193" s="415">
        <v>0</v>
      </c>
    </row>
    <row r="194" spans="1:16" s="37" customFormat="1" ht="15">
      <c r="A194" s="21" t="s">
        <v>154</v>
      </c>
      <c r="H194" s="659">
        <f aca="true" t="shared" si="39" ref="H194:O194">SUM(H190:H193)</f>
        <v>0</v>
      </c>
      <c r="I194" s="659">
        <f t="shared" si="39"/>
        <v>0</v>
      </c>
      <c r="J194" s="659">
        <f t="shared" si="39"/>
        <v>0</v>
      </c>
      <c r="K194" s="659">
        <f t="shared" si="39"/>
        <v>0</v>
      </c>
      <c r="L194" s="659">
        <f t="shared" si="39"/>
        <v>0</v>
      </c>
      <c r="M194" s="659">
        <f t="shared" si="39"/>
        <v>0</v>
      </c>
      <c r="N194" s="659">
        <f t="shared" si="39"/>
        <v>0</v>
      </c>
      <c r="O194" s="659">
        <f t="shared" si="39"/>
        <v>0</v>
      </c>
      <c r="P194" s="416"/>
    </row>
    <row r="195" spans="1:16" ht="15">
      <c r="A195" s="27"/>
      <c r="B195" s="26"/>
      <c r="C195" s="79"/>
      <c r="D195" s="80"/>
      <c r="E195" s="80"/>
      <c r="F195" s="80"/>
      <c r="G195" s="28"/>
      <c r="H195" s="641"/>
      <c r="I195" s="641"/>
      <c r="J195" s="641"/>
      <c r="K195" s="641"/>
      <c r="L195" s="641"/>
      <c r="M195" s="641"/>
      <c r="N195" s="641"/>
      <c r="O195" s="641"/>
      <c r="P195" s="418"/>
    </row>
    <row r="196" spans="1:16" s="37" customFormat="1" ht="15">
      <c r="A196" s="21" t="s">
        <v>184</v>
      </c>
      <c r="B196" s="21"/>
      <c r="C196" s="81"/>
      <c r="D196" s="81"/>
      <c r="E196" s="81"/>
      <c r="F196" s="81"/>
      <c r="G196" s="81"/>
      <c r="H196" s="640"/>
      <c r="I196" s="640"/>
      <c r="J196" s="640"/>
      <c r="K196" s="640"/>
      <c r="L196" s="640"/>
      <c r="M196" s="640"/>
      <c r="N196" s="640"/>
      <c r="O196" s="640"/>
      <c r="P196" s="417"/>
    </row>
    <row r="197" spans="1:16" ht="15">
      <c r="A197" s="22" t="s">
        <v>18</v>
      </c>
      <c r="B197" s="26"/>
      <c r="C197" s="23"/>
      <c r="D197" s="23"/>
      <c r="E197" s="23"/>
      <c r="F197" s="23"/>
      <c r="G197" s="23"/>
      <c r="H197" s="641"/>
      <c r="I197" s="641"/>
      <c r="J197" s="641"/>
      <c r="K197" s="641"/>
      <c r="L197" s="641"/>
      <c r="M197" s="641"/>
      <c r="N197" s="641"/>
      <c r="O197" s="641"/>
      <c r="P197" s="418"/>
    </row>
    <row r="198" spans="1:16" ht="15">
      <c r="A198" s="27"/>
      <c r="B198" s="26"/>
      <c r="C198" s="751">
        <f>+'Tab 1 - Control Sheet '!C75:G75</f>
        <v>0</v>
      </c>
      <c r="D198" s="752"/>
      <c r="E198" s="752"/>
      <c r="F198" s="752"/>
      <c r="G198" s="28"/>
      <c r="H198" s="637">
        <f>+'Sch B, Stmt 1, Details - YR1'!H198</f>
        <v>0</v>
      </c>
      <c r="I198" s="637">
        <f>+H198*$K$6</f>
        <v>0</v>
      </c>
      <c r="J198" s="638">
        <v>0</v>
      </c>
      <c r="K198" s="637">
        <f>+I198-J198</f>
        <v>0</v>
      </c>
      <c r="L198" s="637">
        <f>+'Sch B, Stmt 1, Details - YR1'!J198</f>
        <v>0</v>
      </c>
      <c r="M198" s="637">
        <f>+L198*$K$6</f>
        <v>0</v>
      </c>
      <c r="N198" s="638">
        <v>0</v>
      </c>
      <c r="O198" s="637">
        <f>+M198-N198</f>
        <v>0</v>
      </c>
      <c r="P198" s="415">
        <v>0</v>
      </c>
    </row>
    <row r="199" spans="1:16" ht="15">
      <c r="A199" s="27"/>
      <c r="B199" s="26"/>
      <c r="C199" s="751">
        <f>+'Tab 1 - Control Sheet '!C76:G76</f>
        <v>0</v>
      </c>
      <c r="D199" s="752"/>
      <c r="E199" s="752"/>
      <c r="F199" s="752"/>
      <c r="G199" s="28"/>
      <c r="H199" s="637">
        <f>+'Sch B, Stmt 1, Details - YR1'!H199</f>
        <v>0</v>
      </c>
      <c r="I199" s="637">
        <f>+H199*$K$6</f>
        <v>0</v>
      </c>
      <c r="J199" s="638">
        <v>0</v>
      </c>
      <c r="K199" s="637">
        <f>+I199-J199</f>
        <v>0</v>
      </c>
      <c r="L199" s="637">
        <f>+'Sch B, Stmt 1, Details - YR1'!J199</f>
        <v>0</v>
      </c>
      <c r="M199" s="637">
        <f>+L199*$K$6</f>
        <v>0</v>
      </c>
      <c r="N199" s="638">
        <v>0</v>
      </c>
      <c r="O199" s="637">
        <f>+M199-N199</f>
        <v>0</v>
      </c>
      <c r="P199" s="415">
        <v>0</v>
      </c>
    </row>
    <row r="200" spans="1:16" ht="15">
      <c r="A200" s="27"/>
      <c r="B200" s="26"/>
      <c r="C200" s="751">
        <f>+'Tab 1 - Control Sheet '!C77:G77</f>
        <v>0</v>
      </c>
      <c r="D200" s="752"/>
      <c r="E200" s="752"/>
      <c r="F200" s="752"/>
      <c r="G200" s="28"/>
      <c r="H200" s="637">
        <f>+'Sch B, Stmt 1, Details - YR1'!H200</f>
        <v>0</v>
      </c>
      <c r="I200" s="637">
        <f>+H200*$K$6</f>
        <v>0</v>
      </c>
      <c r="J200" s="638">
        <v>0</v>
      </c>
      <c r="K200" s="637">
        <f>+I200-J200</f>
        <v>0</v>
      </c>
      <c r="L200" s="637">
        <f>+'Sch B, Stmt 1, Details - YR1'!J200</f>
        <v>0</v>
      </c>
      <c r="M200" s="637">
        <f>+L200*$K$6</f>
        <v>0</v>
      </c>
      <c r="N200" s="638">
        <v>0</v>
      </c>
      <c r="O200" s="637">
        <f>+M200-N200</f>
        <v>0</v>
      </c>
      <c r="P200" s="415">
        <v>0</v>
      </c>
    </row>
    <row r="201" spans="1:16" ht="15">
      <c r="A201" s="27"/>
      <c r="B201" s="26"/>
      <c r="C201" s="751">
        <f>+'Tab 1 - Control Sheet '!C78:G78</f>
        <v>0</v>
      </c>
      <c r="D201" s="752"/>
      <c r="E201" s="752"/>
      <c r="F201" s="752"/>
      <c r="G201" s="28"/>
      <c r="H201" s="637">
        <f>+'Sch B, Stmt 1, Details - YR1'!H201</f>
        <v>0</v>
      </c>
      <c r="I201" s="637">
        <f>+H201*$K$6</f>
        <v>0</v>
      </c>
      <c r="J201" s="638">
        <v>0</v>
      </c>
      <c r="K201" s="637">
        <f>+I201-J201</f>
        <v>0</v>
      </c>
      <c r="L201" s="637">
        <f>+'Sch B, Stmt 1, Details - YR1'!J201</f>
        <v>0</v>
      </c>
      <c r="M201" s="637">
        <f>+L201*$K$6</f>
        <v>0</v>
      </c>
      <c r="N201" s="638">
        <v>0</v>
      </c>
      <c r="O201" s="637">
        <f>+M201-N201</f>
        <v>0</v>
      </c>
      <c r="P201" s="415">
        <v>0</v>
      </c>
    </row>
    <row r="202" spans="1:16" s="37" customFormat="1" ht="15">
      <c r="A202" s="21" t="s">
        <v>155</v>
      </c>
      <c r="H202" s="659">
        <f aca="true" t="shared" si="40" ref="H202:O202">SUM(H198:H201)</f>
        <v>0</v>
      </c>
      <c r="I202" s="659">
        <f t="shared" si="40"/>
        <v>0</v>
      </c>
      <c r="J202" s="659">
        <f t="shared" si="40"/>
        <v>0</v>
      </c>
      <c r="K202" s="659">
        <f t="shared" si="40"/>
        <v>0</v>
      </c>
      <c r="L202" s="659">
        <f t="shared" si="40"/>
        <v>0</v>
      </c>
      <c r="M202" s="659">
        <f t="shared" si="40"/>
        <v>0</v>
      </c>
      <c r="N202" s="659">
        <f t="shared" si="40"/>
        <v>0</v>
      </c>
      <c r="O202" s="659">
        <f t="shared" si="40"/>
        <v>0</v>
      </c>
      <c r="P202" s="416"/>
    </row>
    <row r="203" spans="1:16" ht="15">
      <c r="A203" s="36"/>
      <c r="B203" s="36"/>
      <c r="C203" s="42"/>
      <c r="D203" s="42"/>
      <c r="E203" s="42"/>
      <c r="F203" s="42"/>
      <c r="G203" s="42"/>
      <c r="H203" s="642"/>
      <c r="I203" s="642"/>
      <c r="J203" s="642"/>
      <c r="K203" s="642"/>
      <c r="L203" s="642"/>
      <c r="M203" s="642"/>
      <c r="N203" s="642"/>
      <c r="O203" s="642"/>
      <c r="P203" s="430"/>
    </row>
    <row r="204" spans="1:16" s="37" customFormat="1" ht="15">
      <c r="A204" s="351" t="s">
        <v>105</v>
      </c>
      <c r="B204" s="351"/>
      <c r="C204" s="353"/>
      <c r="D204" s="353"/>
      <c r="E204" s="353"/>
      <c r="F204" s="353"/>
      <c r="G204" s="353"/>
      <c r="H204" s="706">
        <f aca="true" t="shared" si="41" ref="H204:O204">+H202+H194</f>
        <v>0</v>
      </c>
      <c r="I204" s="706">
        <f t="shared" si="41"/>
        <v>0</v>
      </c>
      <c r="J204" s="706">
        <f t="shared" si="41"/>
        <v>0</v>
      </c>
      <c r="K204" s="706">
        <f t="shared" si="41"/>
        <v>0</v>
      </c>
      <c r="L204" s="707">
        <f t="shared" si="41"/>
        <v>0</v>
      </c>
      <c r="M204" s="707">
        <f t="shared" si="41"/>
        <v>0</v>
      </c>
      <c r="N204" s="707">
        <f t="shared" si="41"/>
        <v>0</v>
      </c>
      <c r="O204" s="707">
        <f t="shared" si="41"/>
        <v>0</v>
      </c>
      <c r="P204" s="461">
        <v>0</v>
      </c>
    </row>
    <row r="205" spans="1:16" ht="15" thickBot="1">
      <c r="A205" s="43"/>
      <c r="B205" s="43"/>
      <c r="C205" s="43"/>
      <c r="D205" s="43"/>
      <c r="E205" s="43"/>
      <c r="F205" s="43"/>
      <c r="G205" s="43"/>
      <c r="H205" s="664"/>
      <c r="I205" s="664"/>
      <c r="J205" s="664"/>
      <c r="K205" s="664"/>
      <c r="L205" s="664"/>
      <c r="M205" s="664"/>
      <c r="N205" s="664"/>
      <c r="O205" s="664"/>
      <c r="P205" s="430"/>
    </row>
    <row r="206" spans="1:16" ht="9.75" customHeight="1">
      <c r="A206" s="48"/>
      <c r="B206" s="48"/>
      <c r="C206" s="48"/>
      <c r="D206" s="48"/>
      <c r="E206" s="48"/>
      <c r="F206" s="48"/>
      <c r="G206" s="48"/>
      <c r="H206" s="665"/>
      <c r="I206" s="665"/>
      <c r="J206" s="665"/>
      <c r="K206" s="665"/>
      <c r="L206" s="665"/>
      <c r="M206" s="665"/>
      <c r="N206" s="665"/>
      <c r="O206" s="665"/>
      <c r="P206" s="431"/>
    </row>
    <row r="207" spans="1:16" s="37" customFormat="1" ht="23.25" customHeight="1">
      <c r="A207" s="354" t="s">
        <v>227</v>
      </c>
      <c r="B207" s="355"/>
      <c r="C207" s="356"/>
      <c r="D207" s="356"/>
      <c r="E207" s="356"/>
      <c r="F207" s="356"/>
      <c r="G207" s="356"/>
      <c r="H207" s="708">
        <f>+H84+H111+H128+H139+H184+H204</f>
        <v>718945.617996372</v>
      </c>
      <c r="I207" s="708">
        <f>+I84+I111+I128+I139+I184+I204</f>
        <v>718945.617996372</v>
      </c>
      <c r="J207" s="708">
        <f>+J84+J111+J128+J139+J184+J204</f>
        <v>696538.3599999999</v>
      </c>
      <c r="K207" s="708">
        <f>+K84+K111+K128+K139+K184+K204</f>
        <v>22407.257996372005</v>
      </c>
      <c r="L207" s="709">
        <f>+L204+L184+L139+L128+L111+L84</f>
        <v>718945.617996372</v>
      </c>
      <c r="M207" s="709">
        <f>+M84+M111+M128+M139+M184+M204</f>
        <v>718945.617996372</v>
      </c>
      <c r="N207" s="709">
        <f>+N204+N184+N139+N128+N111+N84</f>
        <v>696511</v>
      </c>
      <c r="O207" s="709">
        <f>+O84+O111+O128+O139+O184+O204</f>
        <v>22434.61799637199</v>
      </c>
      <c r="P207" s="459">
        <v>0</v>
      </c>
    </row>
    <row r="208" spans="1:16" s="37" customFormat="1" ht="12.75" customHeight="1">
      <c r="A208" s="357" t="s">
        <v>228</v>
      </c>
      <c r="B208" s="358"/>
      <c r="C208" s="359"/>
      <c r="D208" s="359"/>
      <c r="E208" s="359"/>
      <c r="F208" s="359"/>
      <c r="G208" s="359"/>
      <c r="H208" s="710"/>
      <c r="I208" s="710"/>
      <c r="J208" s="710"/>
      <c r="K208" s="710"/>
      <c r="L208" s="711"/>
      <c r="M208" s="711"/>
      <c r="N208" s="711"/>
      <c r="O208" s="711"/>
      <c r="P208" s="463"/>
    </row>
    <row r="209" spans="1:16" ht="12.75">
      <c r="A209" s="1"/>
      <c r="B209" s="1"/>
      <c r="C209" s="1"/>
      <c r="D209" s="1"/>
      <c r="E209" s="1"/>
      <c r="F209" s="1"/>
      <c r="G209" s="1"/>
      <c r="H209" s="625"/>
      <c r="I209" s="625"/>
      <c r="J209" s="625"/>
      <c r="K209" s="625"/>
      <c r="L209" s="625"/>
      <c r="M209" s="625"/>
      <c r="P209" s="422"/>
    </row>
    <row r="210" spans="1:16" s="96" customFormat="1" ht="25.5" customHeight="1">
      <c r="A210" s="821" t="s">
        <v>225</v>
      </c>
      <c r="B210" s="821"/>
      <c r="C210" s="821"/>
      <c r="D210" s="821"/>
      <c r="E210" s="821"/>
      <c r="F210" s="821"/>
      <c r="G210" s="821"/>
      <c r="H210" s="712">
        <f>H37-H207</f>
        <v>0.3820036279503256</v>
      </c>
      <c r="I210" s="712">
        <f>I37-I207</f>
        <v>0.3820036279503256</v>
      </c>
      <c r="J210" s="712">
        <f>J37-J207</f>
        <v>28821.530000000144</v>
      </c>
      <c r="K210" s="713">
        <f>IF(J210&lt;&gt;0,+J210-I210,0)</f>
        <v>28821.147996372194</v>
      </c>
      <c r="L210" s="714">
        <f>L37-L207</f>
        <v>0.3820036279503256</v>
      </c>
      <c r="M210" s="714">
        <f>M37-M207</f>
        <v>0.3820036279503256</v>
      </c>
      <c r="N210" s="714">
        <f>N37-N207</f>
        <v>22527</v>
      </c>
      <c r="O210" s="714">
        <f>IF(N210&lt;&gt;0,+N210-M210,0)</f>
        <v>22526.61799637205</v>
      </c>
      <c r="P210" s="464">
        <v>0</v>
      </c>
    </row>
    <row r="211" spans="1:16" ht="15">
      <c r="A211" s="49"/>
      <c r="B211" s="49"/>
      <c r="C211" s="49"/>
      <c r="D211" s="49"/>
      <c r="E211" s="49"/>
      <c r="F211" s="49"/>
      <c r="G211" s="49"/>
      <c r="H211" s="673"/>
      <c r="I211" s="673"/>
      <c r="J211" s="673"/>
      <c r="K211" s="673"/>
      <c r="L211" s="673"/>
      <c r="M211" s="673"/>
      <c r="N211" s="673"/>
      <c r="O211" s="673"/>
      <c r="P211" s="434"/>
    </row>
    <row r="212" spans="1:16" ht="15">
      <c r="A212" s="516" t="s">
        <v>339</v>
      </c>
      <c r="B212" s="50"/>
      <c r="C212" s="1"/>
      <c r="D212" s="1"/>
      <c r="E212" s="1"/>
      <c r="F212" s="1"/>
      <c r="G212" s="1"/>
      <c r="H212" s="637">
        <f>+'Sch B, Stmt 1, Details - YR1'!H212</f>
        <v>0</v>
      </c>
      <c r="I212" s="637">
        <f>+H212*$K$6</f>
        <v>0</v>
      </c>
      <c r="J212" s="673">
        <v>0</v>
      </c>
      <c r="K212" s="637">
        <f>+J212-I212</f>
        <v>0</v>
      </c>
      <c r="L212" s="637">
        <f>+G213+I213</f>
        <v>0</v>
      </c>
      <c r="M212" s="637">
        <f>+L211*$K$6</f>
        <v>0</v>
      </c>
      <c r="N212" s="637">
        <f>+H213+J213</f>
        <v>0</v>
      </c>
      <c r="O212" s="637">
        <f>+N212-M212</f>
        <v>0</v>
      </c>
      <c r="P212" s="418">
        <v>0</v>
      </c>
    </row>
    <row r="213" spans="1:16" ht="15">
      <c r="A213" s="50"/>
      <c r="B213" s="50"/>
      <c r="C213" s="1"/>
      <c r="D213" s="1"/>
      <c r="E213" s="1"/>
      <c r="F213" s="1"/>
      <c r="G213" s="1"/>
      <c r="H213" s="641"/>
      <c r="I213" s="641"/>
      <c r="J213" s="674"/>
      <c r="K213" s="641"/>
      <c r="L213" s="641"/>
      <c r="M213" s="641"/>
      <c r="N213" s="641"/>
      <c r="O213" s="641"/>
      <c r="P213" s="418"/>
    </row>
    <row r="214" spans="1:16" s="96" customFormat="1" ht="25.5" customHeight="1">
      <c r="A214" s="821" t="s">
        <v>226</v>
      </c>
      <c r="B214" s="821"/>
      <c r="C214" s="821"/>
      <c r="D214" s="821"/>
      <c r="E214" s="821"/>
      <c r="F214" s="821"/>
      <c r="G214" s="821"/>
      <c r="H214" s="715">
        <f>SUM(H210:H212)</f>
        <v>0.3820036279503256</v>
      </c>
      <c r="I214" s="715">
        <f>SUM(I210:I212)</f>
        <v>0.3820036279503256</v>
      </c>
      <c r="J214" s="715">
        <f>SUM(J210:J212)</f>
        <v>28821.530000000144</v>
      </c>
      <c r="K214" s="715">
        <f>SUM(K210:K212)</f>
        <v>28821.147996372194</v>
      </c>
      <c r="L214" s="716">
        <f>+L210+L212</f>
        <v>0.3820036279503256</v>
      </c>
      <c r="M214" s="716">
        <f>SUM(M210:M212)</f>
        <v>0.3820036279503256</v>
      </c>
      <c r="N214" s="716">
        <f>+N210+N212</f>
        <v>22527</v>
      </c>
      <c r="O214" s="716">
        <f>SUM(O210:O212)</f>
        <v>22526.61799637205</v>
      </c>
      <c r="P214" s="465">
        <v>0</v>
      </c>
    </row>
    <row r="215" spans="1:16" ht="12.75">
      <c r="A215" s="43"/>
      <c r="B215" s="43"/>
      <c r="C215" s="43"/>
      <c r="D215" s="43"/>
      <c r="E215" s="43"/>
      <c r="F215" s="43"/>
      <c r="G215" s="43"/>
      <c r="H215" s="645"/>
      <c r="I215" s="645"/>
      <c r="J215" s="645"/>
      <c r="K215" s="645"/>
      <c r="L215" s="645"/>
      <c r="M215" s="645"/>
      <c r="N215" s="645"/>
      <c r="O215" s="684"/>
      <c r="P215" s="449"/>
    </row>
    <row r="216" spans="1:15" s="96" customFormat="1" ht="25.5" customHeight="1">
      <c r="A216" s="154" t="s">
        <v>253</v>
      </c>
      <c r="B216" s="150"/>
      <c r="C216" s="150"/>
      <c r="D216" s="150"/>
      <c r="E216" s="150"/>
      <c r="F216" s="150"/>
      <c r="G216" s="150"/>
      <c r="H216" s="680"/>
      <c r="I216" s="680"/>
      <c r="J216" s="680"/>
      <c r="K216" s="680"/>
      <c r="L216" s="680"/>
      <c r="M216" s="681"/>
      <c r="N216" s="681"/>
      <c r="O216" s="681"/>
    </row>
    <row r="217" spans="1:15" s="96" customFormat="1" ht="33" customHeight="1">
      <c r="A217" s="151" t="s">
        <v>271</v>
      </c>
      <c r="B217" s="150"/>
      <c r="C217" s="150"/>
      <c r="H217" s="681"/>
      <c r="I217" s="680"/>
      <c r="J217" s="682"/>
      <c r="K217" s="680"/>
      <c r="L217" s="680"/>
      <c r="M217" s="681"/>
      <c r="N217" s="681"/>
      <c r="O217" s="681"/>
    </row>
    <row r="218" spans="1:15" s="688" customFormat="1" ht="33" customHeight="1">
      <c r="A218" s="718"/>
      <c r="B218" s="687"/>
      <c r="C218" s="687"/>
      <c r="D218" s="687"/>
      <c r="E218" s="687"/>
      <c r="F218" s="687"/>
      <c r="G218" s="687"/>
      <c r="H218" s="690"/>
      <c r="I218" s="690"/>
      <c r="J218" s="689"/>
      <c r="K218" s="690"/>
      <c r="L218" s="690"/>
      <c r="M218" s="719"/>
      <c r="N218" s="719"/>
      <c r="O218" s="719"/>
    </row>
    <row r="219" spans="1:15" s="688" customFormat="1" ht="33" customHeight="1">
      <c r="A219" s="687"/>
      <c r="B219" s="687"/>
      <c r="C219" s="687"/>
      <c r="D219" s="693" t="s">
        <v>208</v>
      </c>
      <c r="E219" s="687"/>
      <c r="F219" s="687"/>
      <c r="G219" s="687"/>
      <c r="H219" s="690"/>
      <c r="I219" s="690"/>
      <c r="J219" s="694" t="s">
        <v>208</v>
      </c>
      <c r="K219" s="690"/>
      <c r="L219" s="690"/>
      <c r="M219" s="719"/>
      <c r="N219" s="719"/>
      <c r="O219" s="719"/>
    </row>
    <row r="220" spans="1:15" s="688" customFormat="1" ht="33" customHeight="1">
      <c r="A220" s="687"/>
      <c r="B220" s="687"/>
      <c r="C220" s="687"/>
      <c r="D220" s="693" t="s">
        <v>207</v>
      </c>
      <c r="E220" s="687"/>
      <c r="F220" s="687"/>
      <c r="G220" s="687"/>
      <c r="H220" s="690"/>
      <c r="I220" s="690"/>
      <c r="J220" s="694" t="s">
        <v>207</v>
      </c>
      <c r="K220" s="690"/>
      <c r="L220" s="690"/>
      <c r="M220" s="719"/>
      <c r="N220" s="719"/>
      <c r="O220" s="719"/>
    </row>
    <row r="221" spans="1:15" s="688" customFormat="1" ht="33" customHeight="1">
      <c r="A221" s="687"/>
      <c r="B221" s="687"/>
      <c r="C221" s="687"/>
      <c r="D221" s="693" t="s">
        <v>209</v>
      </c>
      <c r="E221" s="687"/>
      <c r="F221" s="687"/>
      <c r="G221" s="687"/>
      <c r="H221" s="690"/>
      <c r="I221" s="690"/>
      <c r="J221" s="694" t="s">
        <v>209</v>
      </c>
      <c r="K221" s="690"/>
      <c r="L221" s="690"/>
      <c r="M221" s="719"/>
      <c r="N221" s="719"/>
      <c r="O221" s="719"/>
    </row>
    <row r="222" spans="1:15" s="688" customFormat="1" ht="15">
      <c r="A222" s="687"/>
      <c r="B222" s="687"/>
      <c r="C222" s="687"/>
      <c r="D222" s="693" t="s">
        <v>210</v>
      </c>
      <c r="E222" s="687"/>
      <c r="F222" s="687"/>
      <c r="G222" s="687"/>
      <c r="H222" s="690"/>
      <c r="I222" s="690"/>
      <c r="J222" s="694" t="s">
        <v>210</v>
      </c>
      <c r="K222" s="690"/>
      <c r="L222" s="690"/>
      <c r="M222" s="719"/>
      <c r="N222" s="719"/>
      <c r="O222" s="719"/>
    </row>
    <row r="223" spans="1:15" s="723" customFormat="1" ht="13.5" thickBot="1">
      <c r="A223" s="720"/>
      <c r="B223" s="720"/>
      <c r="C223" s="720"/>
      <c r="D223" s="720"/>
      <c r="E223" s="720"/>
      <c r="F223" s="720"/>
      <c r="G223" s="720"/>
      <c r="H223" s="721"/>
      <c r="I223" s="721"/>
      <c r="J223" s="721"/>
      <c r="K223" s="721"/>
      <c r="L223" s="721"/>
      <c r="M223" s="722"/>
      <c r="N223" s="722"/>
      <c r="O223" s="722"/>
    </row>
    <row r="224" spans="1:16" ht="12.75">
      <c r="A224" s="1"/>
      <c r="B224" s="1"/>
      <c r="C224" s="1"/>
      <c r="D224" s="1"/>
      <c r="E224" s="1"/>
      <c r="F224" s="1"/>
      <c r="G224" s="1"/>
      <c r="H224" s="625"/>
      <c r="I224" s="625"/>
      <c r="J224" s="625"/>
      <c r="K224" s="625"/>
      <c r="L224" s="625"/>
      <c r="M224" s="625"/>
      <c r="O224" s="684"/>
      <c r="P224" s="449"/>
    </row>
    <row r="225" spans="1:13" ht="12.75">
      <c r="A225" s="1"/>
      <c r="B225" s="1"/>
      <c r="C225" s="1"/>
      <c r="D225" s="1"/>
      <c r="E225" s="1"/>
      <c r="F225" s="1"/>
      <c r="G225" s="1"/>
      <c r="H225" s="625"/>
      <c r="I225" s="625"/>
      <c r="J225" s="625"/>
      <c r="K225" s="625"/>
      <c r="L225" s="625"/>
      <c r="M225" s="625"/>
    </row>
    <row r="226" spans="1:15" ht="15">
      <c r="A226" s="1"/>
      <c r="B226" s="1"/>
      <c r="C226" s="1"/>
      <c r="D226" s="1"/>
      <c r="E226" s="1"/>
      <c r="F226" s="1"/>
      <c r="G226" s="1"/>
      <c r="H226" s="625"/>
      <c r="I226" s="625"/>
      <c r="J226" s="625"/>
      <c r="K226" s="625"/>
      <c r="L226" s="685"/>
      <c r="M226" s="625"/>
      <c r="N226" s="685"/>
      <c r="O226" s="685"/>
    </row>
    <row r="227" spans="1:15" ht="12.75">
      <c r="A227" s="1"/>
      <c r="B227" s="1"/>
      <c r="C227" s="1"/>
      <c r="D227" s="1"/>
      <c r="E227" s="1"/>
      <c r="F227" s="1"/>
      <c r="G227" s="1"/>
      <c r="H227" s="625"/>
      <c r="I227" s="625"/>
      <c r="J227" s="625"/>
      <c r="K227" s="625"/>
      <c r="L227" s="645"/>
      <c r="M227" s="625"/>
      <c r="N227" s="645"/>
      <c r="O227" s="645"/>
    </row>
    <row r="228" spans="1:13" ht="12.75">
      <c r="A228" s="1"/>
      <c r="B228" s="1"/>
      <c r="C228" s="1"/>
      <c r="D228" s="1"/>
      <c r="E228" s="1"/>
      <c r="F228" s="1"/>
      <c r="G228" s="1"/>
      <c r="H228" s="625"/>
      <c r="I228" s="625"/>
      <c r="J228" s="625"/>
      <c r="K228" s="625"/>
      <c r="L228" s="645"/>
      <c r="M228" s="625"/>
    </row>
    <row r="229" spans="1:13" ht="12.75">
      <c r="A229" s="1"/>
      <c r="B229" s="1"/>
      <c r="C229" s="1"/>
      <c r="D229" s="1"/>
      <c r="E229" s="1"/>
      <c r="F229" s="1"/>
      <c r="G229" s="1"/>
      <c r="H229" s="625"/>
      <c r="I229" s="625"/>
      <c r="J229" s="625"/>
      <c r="K229" s="625"/>
      <c r="L229" s="645"/>
      <c r="M229" s="625"/>
    </row>
    <row r="230" spans="1:13" ht="12.75">
      <c r="A230" s="1"/>
      <c r="B230" s="1"/>
      <c r="C230" s="1"/>
      <c r="D230" s="1"/>
      <c r="E230" s="1"/>
      <c r="F230" s="1"/>
      <c r="G230" s="1"/>
      <c r="H230" s="625"/>
      <c r="I230" s="625"/>
      <c r="J230" s="625"/>
      <c r="K230" s="625"/>
      <c r="L230" s="645"/>
      <c r="M230" s="625"/>
    </row>
    <row r="231" spans="1:13" ht="12.75">
      <c r="A231" s="1"/>
      <c r="B231" s="1"/>
      <c r="C231" s="1"/>
      <c r="D231" s="1"/>
      <c r="E231" s="1"/>
      <c r="F231" s="1"/>
      <c r="G231" s="1"/>
      <c r="H231" s="625"/>
      <c r="I231" s="625"/>
      <c r="J231" s="625"/>
      <c r="K231" s="625"/>
      <c r="L231" s="645"/>
      <c r="M231" s="625"/>
    </row>
    <row r="232" spans="1:13" ht="12.75">
      <c r="A232" s="1"/>
      <c r="B232" s="1"/>
      <c r="C232" s="1"/>
      <c r="D232" s="1"/>
      <c r="E232" s="1"/>
      <c r="F232" s="1"/>
      <c r="G232" s="1"/>
      <c r="H232" s="625"/>
      <c r="I232" s="625"/>
      <c r="J232" s="625"/>
      <c r="K232" s="625"/>
      <c r="L232" s="645"/>
      <c r="M232" s="625"/>
    </row>
    <row r="233" spans="1:13" ht="12.75">
      <c r="A233" s="1"/>
      <c r="B233" s="1"/>
      <c r="C233" s="1"/>
      <c r="D233" s="1"/>
      <c r="E233" s="1"/>
      <c r="F233" s="1"/>
      <c r="G233" s="1"/>
      <c r="H233" s="625"/>
      <c r="I233" s="625"/>
      <c r="J233" s="625"/>
      <c r="K233" s="625"/>
      <c r="L233" s="645"/>
      <c r="M233" s="625"/>
    </row>
    <row r="234" spans="1:13" ht="12.75">
      <c r="A234" s="1"/>
      <c r="B234" s="1"/>
      <c r="C234" s="1"/>
      <c r="D234" s="1"/>
      <c r="E234" s="1"/>
      <c r="F234" s="1"/>
      <c r="G234" s="1"/>
      <c r="H234" s="625"/>
      <c r="I234" s="625"/>
      <c r="J234" s="625"/>
      <c r="K234" s="625"/>
      <c r="L234" s="645"/>
      <c r="M234" s="625"/>
    </row>
    <row r="235" spans="1:13" ht="12.75">
      <c r="A235" s="1"/>
      <c r="B235" s="1"/>
      <c r="C235" s="1"/>
      <c r="D235" s="1"/>
      <c r="E235" s="1"/>
      <c r="F235" s="1"/>
      <c r="G235" s="1"/>
      <c r="H235" s="625"/>
      <c r="I235" s="625"/>
      <c r="J235" s="625"/>
      <c r="K235" s="625"/>
      <c r="L235" s="645"/>
      <c r="M235" s="625"/>
    </row>
    <row r="236" spans="1:13" ht="12.75">
      <c r="A236" s="1"/>
      <c r="B236" s="1"/>
      <c r="C236" s="1"/>
      <c r="D236" s="1"/>
      <c r="E236" s="1"/>
      <c r="F236" s="1"/>
      <c r="G236" s="1"/>
      <c r="H236" s="625"/>
      <c r="I236" s="625"/>
      <c r="J236" s="625"/>
      <c r="K236" s="625"/>
      <c r="L236" s="645"/>
      <c r="M236" s="625"/>
    </row>
    <row r="237" spans="1:13" ht="12.75">
      <c r="A237" s="1"/>
      <c r="B237" s="1"/>
      <c r="C237" s="1"/>
      <c r="D237" s="1"/>
      <c r="E237" s="1"/>
      <c r="F237" s="1"/>
      <c r="G237" s="1"/>
      <c r="H237" s="625"/>
      <c r="I237" s="625"/>
      <c r="J237" s="625"/>
      <c r="K237" s="625"/>
      <c r="L237" s="645"/>
      <c r="M237" s="625"/>
    </row>
    <row r="238" spans="1:13" ht="12.75">
      <c r="A238" s="1"/>
      <c r="B238" s="1"/>
      <c r="C238" s="1"/>
      <c r="D238" s="1"/>
      <c r="E238" s="1"/>
      <c r="F238" s="1"/>
      <c r="G238" s="1"/>
      <c r="H238" s="625"/>
      <c r="I238" s="625"/>
      <c r="J238" s="625"/>
      <c r="K238" s="625"/>
      <c r="L238" s="645"/>
      <c r="M238" s="625"/>
    </row>
    <row r="239" spans="1:13" ht="12.75">
      <c r="A239" s="1"/>
      <c r="B239" s="1"/>
      <c r="C239" s="1"/>
      <c r="D239" s="1"/>
      <c r="E239" s="1"/>
      <c r="F239" s="1"/>
      <c r="G239" s="1"/>
      <c r="H239" s="625"/>
      <c r="I239" s="625"/>
      <c r="J239" s="625"/>
      <c r="K239" s="625"/>
      <c r="L239" s="645"/>
      <c r="M239" s="625"/>
    </row>
    <row r="240" spans="1:13" ht="12.75">
      <c r="A240" s="1"/>
      <c r="B240" s="1"/>
      <c r="C240" s="1"/>
      <c r="D240" s="1"/>
      <c r="E240" s="1"/>
      <c r="F240" s="1"/>
      <c r="G240" s="1"/>
      <c r="H240" s="625"/>
      <c r="I240" s="625"/>
      <c r="J240" s="625"/>
      <c r="K240" s="625"/>
      <c r="L240" s="645"/>
      <c r="M240" s="625"/>
    </row>
    <row r="241" spans="1:13" ht="12.75">
      <c r="A241" s="1"/>
      <c r="B241" s="1"/>
      <c r="C241" s="1"/>
      <c r="D241" s="1"/>
      <c r="E241" s="1"/>
      <c r="F241" s="1"/>
      <c r="G241" s="1"/>
      <c r="H241" s="625"/>
      <c r="I241" s="625"/>
      <c r="J241" s="625"/>
      <c r="K241" s="625"/>
      <c r="L241" s="645"/>
      <c r="M241" s="625"/>
    </row>
    <row r="242" spans="1:13" ht="12.75">
      <c r="A242" s="1"/>
      <c r="B242" s="1"/>
      <c r="C242" s="1"/>
      <c r="D242" s="1"/>
      <c r="E242" s="1"/>
      <c r="F242" s="1"/>
      <c r="G242" s="1"/>
      <c r="H242" s="625"/>
      <c r="I242" s="625"/>
      <c r="J242" s="625"/>
      <c r="K242" s="625"/>
      <c r="L242" s="645"/>
      <c r="M242" s="625"/>
    </row>
    <row r="243" spans="1:13" ht="12.75">
      <c r="A243" s="1"/>
      <c r="B243" s="1"/>
      <c r="C243" s="1"/>
      <c r="D243" s="1"/>
      <c r="E243" s="1"/>
      <c r="F243" s="1"/>
      <c r="G243" s="1"/>
      <c r="H243" s="625"/>
      <c r="I243" s="625"/>
      <c r="J243" s="625"/>
      <c r="K243" s="625"/>
      <c r="L243" s="645"/>
      <c r="M243" s="625"/>
    </row>
    <row r="244" spans="1:13" ht="12.75">
      <c r="A244" s="1"/>
      <c r="B244" s="1"/>
      <c r="C244" s="1"/>
      <c r="D244" s="1"/>
      <c r="E244" s="1"/>
      <c r="F244" s="1"/>
      <c r="G244" s="1"/>
      <c r="H244" s="625"/>
      <c r="I244" s="625"/>
      <c r="J244" s="625"/>
      <c r="K244" s="625"/>
      <c r="L244" s="645"/>
      <c r="M244" s="625"/>
    </row>
    <row r="245" spans="1:13" ht="12.75">
      <c r="A245" s="1"/>
      <c r="B245" s="1"/>
      <c r="C245" s="1"/>
      <c r="D245" s="1"/>
      <c r="E245" s="1"/>
      <c r="F245" s="1"/>
      <c r="G245" s="1"/>
      <c r="H245" s="625"/>
      <c r="I245" s="625"/>
      <c r="J245" s="625"/>
      <c r="K245" s="625"/>
      <c r="L245" s="645"/>
      <c r="M245" s="625"/>
    </row>
    <row r="246" spans="1:13" ht="12.75">
      <c r="A246" s="1"/>
      <c r="B246" s="1"/>
      <c r="C246" s="1"/>
      <c r="D246" s="1"/>
      <c r="E246" s="1"/>
      <c r="F246" s="1"/>
      <c r="G246" s="1"/>
      <c r="H246" s="625"/>
      <c r="I246" s="625"/>
      <c r="J246" s="625"/>
      <c r="K246" s="625"/>
      <c r="L246" s="645"/>
      <c r="M246" s="625"/>
    </row>
    <row r="247" spans="1:13" ht="12.75">
      <c r="A247" s="1"/>
      <c r="B247" s="1"/>
      <c r="C247" s="1"/>
      <c r="D247" s="1"/>
      <c r="E247" s="1"/>
      <c r="F247" s="1"/>
      <c r="G247" s="1"/>
      <c r="H247" s="625"/>
      <c r="I247" s="625"/>
      <c r="J247" s="625"/>
      <c r="K247" s="625"/>
      <c r="L247" s="645"/>
      <c r="M247" s="625"/>
    </row>
    <row r="248" spans="1:13" ht="12.75">
      <c r="A248" s="1"/>
      <c r="B248" s="1"/>
      <c r="C248" s="1"/>
      <c r="D248" s="1"/>
      <c r="E248" s="1"/>
      <c r="F248" s="1"/>
      <c r="G248" s="1"/>
      <c r="H248" s="625"/>
      <c r="I248" s="625"/>
      <c r="J248" s="625"/>
      <c r="K248" s="625"/>
      <c r="L248" s="645"/>
      <c r="M248" s="625"/>
    </row>
    <row r="249" spans="1:13" ht="12.75">
      <c r="A249" s="1"/>
      <c r="B249" s="1"/>
      <c r="C249" s="1"/>
      <c r="D249" s="1"/>
      <c r="E249" s="1"/>
      <c r="F249" s="1"/>
      <c r="G249" s="1"/>
      <c r="H249" s="625"/>
      <c r="I249" s="625"/>
      <c r="J249" s="625"/>
      <c r="K249" s="625"/>
      <c r="L249" s="645"/>
      <c r="M249" s="625"/>
    </row>
    <row r="250" spans="1:13" ht="12.75">
      <c r="A250" s="1"/>
      <c r="B250" s="1"/>
      <c r="C250" s="1"/>
      <c r="D250" s="1"/>
      <c r="E250" s="1"/>
      <c r="F250" s="1"/>
      <c r="G250" s="1"/>
      <c r="H250" s="625"/>
      <c r="I250" s="625"/>
      <c r="J250" s="625"/>
      <c r="K250" s="625"/>
      <c r="L250" s="645"/>
      <c r="M250" s="625"/>
    </row>
    <row r="251" spans="1:13" ht="12.75">
      <c r="A251" s="1"/>
      <c r="B251" s="1"/>
      <c r="C251" s="1"/>
      <c r="D251" s="1"/>
      <c r="E251" s="1"/>
      <c r="F251" s="1"/>
      <c r="G251" s="1"/>
      <c r="H251" s="625"/>
      <c r="I251" s="625"/>
      <c r="J251" s="625"/>
      <c r="K251" s="625"/>
      <c r="L251" s="645"/>
      <c r="M251" s="625"/>
    </row>
    <row r="252" spans="1:13" ht="12.75">
      <c r="A252" s="1"/>
      <c r="B252" s="1"/>
      <c r="C252" s="1"/>
      <c r="D252" s="1"/>
      <c r="E252" s="1"/>
      <c r="F252" s="1"/>
      <c r="G252" s="1"/>
      <c r="H252" s="625"/>
      <c r="I252" s="625"/>
      <c r="J252" s="625"/>
      <c r="K252" s="625"/>
      <c r="L252" s="645"/>
      <c r="M252" s="625"/>
    </row>
    <row r="253" spans="1:13" ht="12.75">
      <c r="A253" s="1"/>
      <c r="B253" s="1"/>
      <c r="C253" s="1"/>
      <c r="D253" s="1"/>
      <c r="E253" s="1"/>
      <c r="F253" s="1"/>
      <c r="G253" s="1"/>
      <c r="H253" s="625"/>
      <c r="I253" s="625"/>
      <c r="J253" s="625"/>
      <c r="K253" s="625"/>
      <c r="L253" s="645"/>
      <c r="M253" s="625"/>
    </row>
    <row r="254" spans="1:13" ht="12.75">
      <c r="A254" s="1"/>
      <c r="B254" s="1"/>
      <c r="C254" s="1"/>
      <c r="D254" s="1"/>
      <c r="E254" s="1"/>
      <c r="F254" s="1"/>
      <c r="G254" s="1"/>
      <c r="H254" s="625"/>
      <c r="I254" s="625"/>
      <c r="J254" s="625"/>
      <c r="K254" s="625"/>
      <c r="L254" s="645"/>
      <c r="M254" s="625"/>
    </row>
    <row r="255" spans="1:13" ht="12.75">
      <c r="A255" s="1"/>
      <c r="B255" s="1"/>
      <c r="C255" s="1"/>
      <c r="D255" s="1"/>
      <c r="E255" s="1"/>
      <c r="F255" s="1"/>
      <c r="G255" s="1"/>
      <c r="H255" s="625"/>
      <c r="I255" s="625"/>
      <c r="J255" s="625"/>
      <c r="K255" s="625"/>
      <c r="L255" s="645"/>
      <c r="M255" s="625"/>
    </row>
    <row r="256" spans="1:13" ht="12.75">
      <c r="A256" s="1"/>
      <c r="B256" s="1"/>
      <c r="C256" s="1"/>
      <c r="D256" s="1"/>
      <c r="E256" s="1"/>
      <c r="F256" s="1"/>
      <c r="G256" s="1"/>
      <c r="H256" s="625"/>
      <c r="I256" s="625"/>
      <c r="J256" s="625"/>
      <c r="K256" s="625"/>
      <c r="L256" s="645"/>
      <c r="M256" s="625"/>
    </row>
    <row r="257" spans="1:13" ht="12.75">
      <c r="A257" s="1"/>
      <c r="B257" s="1"/>
      <c r="C257" s="1"/>
      <c r="D257" s="1"/>
      <c r="E257" s="1"/>
      <c r="F257" s="1"/>
      <c r="G257" s="1"/>
      <c r="H257" s="625"/>
      <c r="I257" s="625"/>
      <c r="J257" s="625"/>
      <c r="K257" s="625"/>
      <c r="L257" s="645"/>
      <c r="M257" s="625"/>
    </row>
    <row r="258" spans="1:13" ht="12.75">
      <c r="A258" s="1"/>
      <c r="B258" s="1"/>
      <c r="C258" s="1"/>
      <c r="D258" s="1"/>
      <c r="E258" s="1"/>
      <c r="F258" s="1"/>
      <c r="G258" s="1"/>
      <c r="H258" s="625"/>
      <c r="I258" s="625"/>
      <c r="J258" s="625"/>
      <c r="K258" s="625"/>
      <c r="L258" s="645"/>
      <c r="M258" s="625"/>
    </row>
    <row r="259" spans="1:13" ht="12.75">
      <c r="A259" s="1"/>
      <c r="B259" s="1"/>
      <c r="C259" s="1"/>
      <c r="D259" s="1"/>
      <c r="E259" s="1"/>
      <c r="F259" s="1"/>
      <c r="G259" s="1"/>
      <c r="H259" s="625"/>
      <c r="I259" s="625"/>
      <c r="J259" s="625"/>
      <c r="K259" s="625"/>
      <c r="L259" s="645"/>
      <c r="M259" s="625"/>
    </row>
    <row r="260" spans="1:13" ht="12.75">
      <c r="A260" s="1"/>
      <c r="B260" s="1"/>
      <c r="C260" s="1"/>
      <c r="D260" s="1"/>
      <c r="E260" s="1"/>
      <c r="F260" s="1"/>
      <c r="G260" s="1"/>
      <c r="H260" s="625"/>
      <c r="I260" s="625"/>
      <c r="J260" s="625"/>
      <c r="K260" s="625"/>
      <c r="L260" s="645"/>
      <c r="M260" s="625"/>
    </row>
    <row r="261" spans="1:13" ht="12.75">
      <c r="A261" s="1"/>
      <c r="B261" s="1"/>
      <c r="C261" s="1"/>
      <c r="D261" s="1"/>
      <c r="E261" s="1"/>
      <c r="F261" s="1"/>
      <c r="G261" s="1"/>
      <c r="H261" s="625"/>
      <c r="I261" s="625"/>
      <c r="J261" s="625"/>
      <c r="K261" s="625"/>
      <c r="L261" s="645"/>
      <c r="M261" s="625"/>
    </row>
    <row r="262" spans="1:13" ht="12.75">
      <c r="A262" s="1"/>
      <c r="B262" s="1"/>
      <c r="C262" s="1"/>
      <c r="D262" s="1"/>
      <c r="E262" s="1"/>
      <c r="F262" s="1"/>
      <c r="G262" s="1"/>
      <c r="H262" s="625"/>
      <c r="I262" s="625"/>
      <c r="J262" s="625"/>
      <c r="K262" s="625"/>
      <c r="L262" s="645"/>
      <c r="M262" s="625"/>
    </row>
    <row r="263" spans="1:13" ht="12.75">
      <c r="A263" s="1"/>
      <c r="B263" s="1"/>
      <c r="C263" s="1"/>
      <c r="D263" s="1"/>
      <c r="E263" s="1"/>
      <c r="F263" s="1"/>
      <c r="G263" s="1"/>
      <c r="H263" s="625"/>
      <c r="I263" s="625"/>
      <c r="J263" s="625"/>
      <c r="K263" s="625"/>
      <c r="L263" s="645"/>
      <c r="M263" s="625"/>
    </row>
    <row r="264" spans="1:13" ht="12.75">
      <c r="A264" s="1"/>
      <c r="B264" s="1"/>
      <c r="C264" s="1"/>
      <c r="D264" s="1"/>
      <c r="E264" s="1"/>
      <c r="F264" s="1"/>
      <c r="G264" s="1"/>
      <c r="H264" s="625"/>
      <c r="I264" s="625"/>
      <c r="J264" s="625"/>
      <c r="K264" s="625"/>
      <c r="L264" s="645"/>
      <c r="M264" s="625"/>
    </row>
    <row r="265" spans="1:13" ht="12.75">
      <c r="A265" s="1"/>
      <c r="B265" s="1"/>
      <c r="C265" s="1"/>
      <c r="D265" s="1"/>
      <c r="E265" s="1"/>
      <c r="F265" s="1"/>
      <c r="G265" s="1"/>
      <c r="H265" s="625"/>
      <c r="I265" s="625"/>
      <c r="J265" s="625"/>
      <c r="K265" s="625"/>
      <c r="L265" s="645"/>
      <c r="M265" s="625"/>
    </row>
    <row r="266" spans="1:13" ht="12.75">
      <c r="A266" s="1"/>
      <c r="B266" s="1"/>
      <c r="C266" s="1"/>
      <c r="D266" s="1"/>
      <c r="E266" s="1"/>
      <c r="F266" s="1"/>
      <c r="G266" s="1"/>
      <c r="H266" s="625"/>
      <c r="I266" s="625"/>
      <c r="J266" s="625"/>
      <c r="K266" s="625"/>
      <c r="L266" s="645"/>
      <c r="M266" s="625"/>
    </row>
    <row r="267" spans="1:13" ht="12.75">
      <c r="A267" s="1"/>
      <c r="B267" s="1"/>
      <c r="C267" s="1"/>
      <c r="D267" s="1"/>
      <c r="E267" s="1"/>
      <c r="F267" s="1"/>
      <c r="G267" s="1"/>
      <c r="H267" s="625"/>
      <c r="I267" s="625"/>
      <c r="J267" s="625"/>
      <c r="K267" s="625"/>
      <c r="L267" s="645"/>
      <c r="M267" s="625"/>
    </row>
    <row r="268" spans="1:13" ht="12.75">
      <c r="A268" s="1"/>
      <c r="B268" s="1"/>
      <c r="C268" s="1"/>
      <c r="D268" s="1"/>
      <c r="E268" s="1"/>
      <c r="F268" s="1"/>
      <c r="G268" s="1"/>
      <c r="H268" s="625"/>
      <c r="I268" s="625"/>
      <c r="J268" s="625"/>
      <c r="K268" s="625"/>
      <c r="L268" s="645"/>
      <c r="M268" s="625"/>
    </row>
    <row r="269" spans="1:13" ht="12.75">
      <c r="A269" s="1"/>
      <c r="B269" s="1"/>
      <c r="C269" s="1"/>
      <c r="D269" s="1"/>
      <c r="E269" s="1"/>
      <c r="F269" s="1"/>
      <c r="G269" s="1"/>
      <c r="H269" s="625"/>
      <c r="I269" s="625"/>
      <c r="J269" s="625"/>
      <c r="K269" s="625"/>
      <c r="L269" s="645"/>
      <c r="M269" s="625"/>
    </row>
    <row r="270" spans="1:13" ht="12.75">
      <c r="A270" s="1"/>
      <c r="B270" s="1"/>
      <c r="C270" s="1"/>
      <c r="D270" s="1"/>
      <c r="E270" s="1"/>
      <c r="F270" s="1"/>
      <c r="G270" s="1"/>
      <c r="H270" s="625"/>
      <c r="I270" s="625"/>
      <c r="J270" s="625"/>
      <c r="K270" s="625"/>
      <c r="L270" s="645"/>
      <c r="M270" s="625"/>
    </row>
    <row r="271" spans="1:13" ht="12.75">
      <c r="A271" s="1"/>
      <c r="B271" s="1"/>
      <c r="C271" s="1"/>
      <c r="D271" s="1"/>
      <c r="E271" s="1"/>
      <c r="F271" s="1"/>
      <c r="G271" s="1"/>
      <c r="H271" s="625"/>
      <c r="I271" s="625"/>
      <c r="J271" s="625"/>
      <c r="K271" s="625"/>
      <c r="L271" s="645"/>
      <c r="M271" s="625"/>
    </row>
    <row r="272" spans="1:13" ht="12.75">
      <c r="A272" s="1"/>
      <c r="B272" s="1"/>
      <c r="C272" s="1"/>
      <c r="D272" s="1"/>
      <c r="E272" s="1"/>
      <c r="F272" s="1"/>
      <c r="G272" s="1"/>
      <c r="H272" s="625"/>
      <c r="I272" s="625"/>
      <c r="J272" s="625"/>
      <c r="K272" s="625"/>
      <c r="L272" s="645"/>
      <c r="M272" s="625"/>
    </row>
    <row r="273" spans="1:13" ht="12.75">
      <c r="A273" s="1"/>
      <c r="B273" s="1"/>
      <c r="C273" s="1"/>
      <c r="D273" s="1"/>
      <c r="E273" s="1"/>
      <c r="F273" s="1"/>
      <c r="G273" s="1"/>
      <c r="H273" s="625"/>
      <c r="I273" s="625"/>
      <c r="J273" s="625"/>
      <c r="K273" s="625"/>
      <c r="L273" s="645"/>
      <c r="M273" s="625"/>
    </row>
    <row r="274" spans="1:13" ht="12.75">
      <c r="A274" s="1"/>
      <c r="B274" s="1"/>
      <c r="C274" s="1"/>
      <c r="D274" s="1"/>
      <c r="E274" s="1"/>
      <c r="F274" s="1"/>
      <c r="G274" s="1"/>
      <c r="H274" s="625"/>
      <c r="I274" s="625"/>
      <c r="J274" s="625"/>
      <c r="K274" s="625"/>
      <c r="L274" s="645"/>
      <c r="M274" s="625"/>
    </row>
    <row r="275" spans="1:13" ht="12.75">
      <c r="A275" s="1"/>
      <c r="B275" s="1"/>
      <c r="C275" s="1"/>
      <c r="D275" s="1"/>
      <c r="E275" s="1"/>
      <c r="F275" s="1"/>
      <c r="G275" s="1"/>
      <c r="H275" s="625"/>
      <c r="I275" s="625"/>
      <c r="J275" s="625"/>
      <c r="K275" s="625"/>
      <c r="L275" s="645"/>
      <c r="M275" s="625"/>
    </row>
    <row r="276" spans="1:13" ht="12.75">
      <c r="A276" s="1"/>
      <c r="B276" s="1"/>
      <c r="C276" s="1"/>
      <c r="D276" s="1"/>
      <c r="E276" s="1"/>
      <c r="F276" s="1"/>
      <c r="G276" s="1"/>
      <c r="H276" s="625"/>
      <c r="I276" s="625"/>
      <c r="J276" s="625"/>
      <c r="K276" s="625"/>
      <c r="L276" s="645"/>
      <c r="M276" s="625"/>
    </row>
    <row r="277" spans="1:13" ht="12.75">
      <c r="A277" s="1"/>
      <c r="B277" s="1"/>
      <c r="C277" s="1"/>
      <c r="D277" s="1"/>
      <c r="E277" s="1"/>
      <c r="F277" s="1"/>
      <c r="G277" s="1"/>
      <c r="H277" s="625"/>
      <c r="I277" s="625"/>
      <c r="J277" s="625"/>
      <c r="K277" s="625"/>
      <c r="L277" s="645"/>
      <c r="M277" s="625"/>
    </row>
    <row r="278" spans="1:13" ht="12.75">
      <c r="A278" s="1"/>
      <c r="B278" s="1"/>
      <c r="C278" s="1"/>
      <c r="D278" s="1"/>
      <c r="E278" s="1"/>
      <c r="F278" s="1"/>
      <c r="G278" s="1"/>
      <c r="H278" s="625"/>
      <c r="I278" s="625"/>
      <c r="J278" s="625"/>
      <c r="K278" s="625"/>
      <c r="L278" s="645"/>
      <c r="M278" s="625"/>
    </row>
    <row r="279" spans="1:13" ht="12.75">
      <c r="A279" s="1"/>
      <c r="B279" s="1"/>
      <c r="C279" s="1"/>
      <c r="D279" s="1"/>
      <c r="E279" s="1"/>
      <c r="F279" s="1"/>
      <c r="G279" s="1"/>
      <c r="H279" s="625"/>
      <c r="I279" s="625"/>
      <c r="J279" s="625"/>
      <c r="K279" s="625"/>
      <c r="L279" s="645"/>
      <c r="M279" s="625"/>
    </row>
    <row r="280" spans="1:13" ht="12.75">
      <c r="A280" s="1"/>
      <c r="B280" s="1"/>
      <c r="C280" s="1"/>
      <c r="D280" s="1"/>
      <c r="E280" s="1"/>
      <c r="F280" s="1"/>
      <c r="G280" s="1"/>
      <c r="H280" s="625"/>
      <c r="I280" s="625"/>
      <c r="J280" s="625"/>
      <c r="K280" s="625"/>
      <c r="L280" s="645"/>
      <c r="M280" s="625"/>
    </row>
    <row r="281" spans="1:13" ht="12.75">
      <c r="A281" s="1"/>
      <c r="B281" s="1"/>
      <c r="C281" s="1"/>
      <c r="D281" s="1"/>
      <c r="E281" s="1"/>
      <c r="F281" s="1"/>
      <c r="G281" s="1"/>
      <c r="H281" s="625"/>
      <c r="I281" s="625"/>
      <c r="J281" s="625"/>
      <c r="K281" s="625"/>
      <c r="L281" s="645"/>
      <c r="M281" s="625"/>
    </row>
    <row r="282" spans="1:13" ht="12.75">
      <c r="A282" s="1"/>
      <c r="B282" s="1"/>
      <c r="C282" s="1"/>
      <c r="D282" s="1"/>
      <c r="E282" s="1"/>
      <c r="F282" s="1"/>
      <c r="G282" s="1"/>
      <c r="H282" s="625"/>
      <c r="I282" s="625"/>
      <c r="J282" s="625"/>
      <c r="K282" s="625"/>
      <c r="L282" s="645"/>
      <c r="M282" s="625"/>
    </row>
    <row r="283" spans="1:13" ht="12.75">
      <c r="A283" s="1"/>
      <c r="B283" s="1"/>
      <c r="C283" s="1"/>
      <c r="D283" s="1"/>
      <c r="E283" s="1"/>
      <c r="F283" s="1"/>
      <c r="G283" s="1"/>
      <c r="H283" s="625"/>
      <c r="I283" s="625"/>
      <c r="J283" s="625"/>
      <c r="K283" s="625"/>
      <c r="L283" s="645"/>
      <c r="M283" s="625"/>
    </row>
    <row r="284" spans="1:13" ht="12.75">
      <c r="A284" s="1"/>
      <c r="B284" s="1"/>
      <c r="C284" s="1"/>
      <c r="D284" s="1"/>
      <c r="E284" s="1"/>
      <c r="F284" s="1"/>
      <c r="G284" s="1"/>
      <c r="H284" s="625"/>
      <c r="I284" s="625"/>
      <c r="J284" s="625"/>
      <c r="K284" s="625"/>
      <c r="L284" s="645"/>
      <c r="M284" s="625"/>
    </row>
    <row r="285" spans="1:13" ht="12.75">
      <c r="A285" s="1"/>
      <c r="B285" s="1"/>
      <c r="C285" s="1"/>
      <c r="D285" s="1"/>
      <c r="E285" s="1"/>
      <c r="F285" s="1"/>
      <c r="G285" s="1"/>
      <c r="H285" s="625"/>
      <c r="I285" s="625"/>
      <c r="J285" s="625"/>
      <c r="K285" s="625"/>
      <c r="L285" s="645"/>
      <c r="M285" s="625"/>
    </row>
    <row r="286" spans="1:13" ht="12.75">
      <c r="A286" s="1"/>
      <c r="B286" s="1"/>
      <c r="C286" s="1"/>
      <c r="D286" s="1"/>
      <c r="E286" s="1"/>
      <c r="F286" s="1"/>
      <c r="G286" s="1"/>
      <c r="H286" s="625"/>
      <c r="I286" s="625"/>
      <c r="J286" s="625"/>
      <c r="K286" s="625"/>
      <c r="L286" s="645"/>
      <c r="M286" s="625"/>
    </row>
    <row r="287" spans="1:13" ht="12.75">
      <c r="A287" s="1"/>
      <c r="B287" s="1"/>
      <c r="C287" s="1"/>
      <c r="D287" s="1"/>
      <c r="E287" s="1"/>
      <c r="F287" s="1"/>
      <c r="G287" s="1"/>
      <c r="H287" s="625"/>
      <c r="I287" s="625"/>
      <c r="J287" s="625"/>
      <c r="K287" s="625"/>
      <c r="L287" s="645"/>
      <c r="M287" s="625"/>
    </row>
    <row r="288" spans="1:13" ht="12.75">
      <c r="A288" s="1"/>
      <c r="B288" s="1"/>
      <c r="C288" s="1"/>
      <c r="D288" s="1"/>
      <c r="E288" s="1"/>
      <c r="F288" s="1"/>
      <c r="G288" s="1"/>
      <c r="H288" s="625"/>
      <c r="I288" s="625"/>
      <c r="J288" s="625"/>
      <c r="K288" s="625"/>
      <c r="L288" s="645"/>
      <c r="M288" s="625"/>
    </row>
    <row r="289" spans="1:13" ht="12.75">
      <c r="A289" s="1"/>
      <c r="B289" s="1"/>
      <c r="C289" s="1"/>
      <c r="D289" s="1"/>
      <c r="E289" s="1"/>
      <c r="F289" s="1"/>
      <c r="G289" s="1"/>
      <c r="H289" s="625"/>
      <c r="I289" s="625"/>
      <c r="J289" s="625"/>
      <c r="K289" s="625"/>
      <c r="L289" s="645"/>
      <c r="M289" s="625"/>
    </row>
    <row r="290" spans="1:13" ht="12.75">
      <c r="A290" s="1"/>
      <c r="B290" s="1"/>
      <c r="C290" s="1"/>
      <c r="D290" s="1"/>
      <c r="E290" s="1"/>
      <c r="F290" s="1"/>
      <c r="G290" s="1"/>
      <c r="H290" s="625"/>
      <c r="I290" s="625"/>
      <c r="J290" s="625"/>
      <c r="K290" s="625"/>
      <c r="L290" s="645"/>
      <c r="M290" s="625"/>
    </row>
    <row r="291" spans="1:13" ht="12.75">
      <c r="A291" s="1"/>
      <c r="B291" s="1"/>
      <c r="C291" s="1"/>
      <c r="D291" s="1"/>
      <c r="E291" s="1"/>
      <c r="F291" s="1"/>
      <c r="G291" s="1"/>
      <c r="H291" s="625"/>
      <c r="I291" s="625"/>
      <c r="J291" s="625"/>
      <c r="K291" s="625"/>
      <c r="L291" s="645"/>
      <c r="M291" s="625"/>
    </row>
    <row r="292" spans="1:13" ht="12.75">
      <c r="A292" s="1"/>
      <c r="B292" s="1"/>
      <c r="C292" s="1"/>
      <c r="D292" s="1"/>
      <c r="E292" s="1"/>
      <c r="F292" s="1"/>
      <c r="G292" s="1"/>
      <c r="H292" s="625"/>
      <c r="I292" s="625"/>
      <c r="J292" s="625"/>
      <c r="K292" s="625"/>
      <c r="L292" s="645"/>
      <c r="M292" s="625"/>
    </row>
    <row r="293" spans="1:13" ht="12.75">
      <c r="A293" s="1"/>
      <c r="B293" s="1"/>
      <c r="C293" s="1"/>
      <c r="D293" s="1"/>
      <c r="E293" s="1"/>
      <c r="F293" s="1"/>
      <c r="G293" s="1"/>
      <c r="H293" s="625"/>
      <c r="I293" s="625"/>
      <c r="J293" s="625"/>
      <c r="K293" s="625"/>
      <c r="L293" s="645"/>
      <c r="M293" s="625"/>
    </row>
    <row r="294" spans="1:13" ht="12.75">
      <c r="A294" s="1"/>
      <c r="B294" s="1"/>
      <c r="C294" s="1"/>
      <c r="D294" s="1"/>
      <c r="E294" s="1"/>
      <c r="F294" s="1"/>
      <c r="G294" s="1"/>
      <c r="H294" s="625"/>
      <c r="I294" s="625"/>
      <c r="J294" s="625"/>
      <c r="K294" s="625"/>
      <c r="L294" s="645"/>
      <c r="M294" s="625"/>
    </row>
    <row r="295" spans="1:13" ht="12.75">
      <c r="A295" s="1"/>
      <c r="B295" s="1"/>
      <c r="C295" s="1"/>
      <c r="D295" s="1"/>
      <c r="E295" s="1"/>
      <c r="F295" s="1"/>
      <c r="G295" s="1"/>
      <c r="H295" s="625"/>
      <c r="I295" s="625"/>
      <c r="J295" s="625"/>
      <c r="K295" s="625"/>
      <c r="L295" s="645"/>
      <c r="M295" s="625"/>
    </row>
    <row r="296" spans="1:13" ht="12.75">
      <c r="A296" s="1"/>
      <c r="B296" s="1"/>
      <c r="C296" s="1"/>
      <c r="D296" s="1"/>
      <c r="E296" s="1"/>
      <c r="F296" s="1"/>
      <c r="G296" s="1"/>
      <c r="H296" s="625"/>
      <c r="I296" s="625"/>
      <c r="J296" s="625"/>
      <c r="K296" s="625"/>
      <c r="L296" s="645"/>
      <c r="M296" s="625"/>
    </row>
    <row r="297" spans="1:13" ht="12.75">
      <c r="A297" s="1"/>
      <c r="B297" s="1"/>
      <c r="C297" s="1"/>
      <c r="D297" s="1"/>
      <c r="E297" s="1"/>
      <c r="F297" s="1"/>
      <c r="G297" s="1"/>
      <c r="H297" s="625"/>
      <c r="I297" s="625"/>
      <c r="J297" s="625"/>
      <c r="K297" s="625"/>
      <c r="L297" s="645"/>
      <c r="M297" s="625"/>
    </row>
    <row r="298" spans="1:13" ht="12.75">
      <c r="A298" s="1"/>
      <c r="B298" s="1"/>
      <c r="C298" s="1"/>
      <c r="D298" s="1"/>
      <c r="E298" s="1"/>
      <c r="F298" s="1"/>
      <c r="G298" s="1"/>
      <c r="H298" s="625"/>
      <c r="I298" s="625"/>
      <c r="J298" s="625"/>
      <c r="K298" s="625"/>
      <c r="L298" s="645"/>
      <c r="M298" s="625"/>
    </row>
    <row r="299" spans="1:13" ht="12.75">
      <c r="A299" s="1"/>
      <c r="B299" s="1"/>
      <c r="C299" s="1"/>
      <c r="D299" s="1"/>
      <c r="E299" s="1"/>
      <c r="F299" s="1"/>
      <c r="G299" s="1"/>
      <c r="H299" s="625"/>
      <c r="I299" s="625"/>
      <c r="J299" s="625"/>
      <c r="K299" s="625"/>
      <c r="L299" s="645"/>
      <c r="M299" s="625"/>
    </row>
    <row r="300" spans="1:13" ht="12.75">
      <c r="A300" s="1"/>
      <c r="B300" s="1"/>
      <c r="C300" s="1"/>
      <c r="D300" s="1"/>
      <c r="E300" s="1"/>
      <c r="F300" s="1"/>
      <c r="G300" s="1"/>
      <c r="H300" s="625"/>
      <c r="I300" s="625"/>
      <c r="J300" s="625"/>
      <c r="K300" s="625"/>
      <c r="L300" s="645"/>
      <c r="M300" s="625"/>
    </row>
    <row r="301" spans="1:13" ht="12.75">
      <c r="A301" s="1"/>
      <c r="B301" s="1"/>
      <c r="C301" s="1"/>
      <c r="D301" s="1"/>
      <c r="E301" s="1"/>
      <c r="F301" s="1"/>
      <c r="G301" s="1"/>
      <c r="H301" s="625"/>
      <c r="I301" s="625"/>
      <c r="J301" s="625"/>
      <c r="K301" s="625"/>
      <c r="L301" s="645"/>
      <c r="M301" s="625"/>
    </row>
    <row r="302" spans="1:13" ht="12.75">
      <c r="A302" s="1"/>
      <c r="B302" s="1"/>
      <c r="C302" s="1"/>
      <c r="D302" s="1"/>
      <c r="E302" s="1"/>
      <c r="F302" s="1"/>
      <c r="G302" s="1"/>
      <c r="H302" s="625"/>
      <c r="I302" s="625"/>
      <c r="J302" s="625"/>
      <c r="K302" s="625"/>
      <c r="L302" s="645"/>
      <c r="M302" s="625"/>
    </row>
    <row r="303" spans="1:13" ht="12.75">
      <c r="A303" s="1"/>
      <c r="B303" s="1"/>
      <c r="C303" s="1"/>
      <c r="D303" s="1"/>
      <c r="E303" s="1"/>
      <c r="F303" s="1"/>
      <c r="G303" s="1"/>
      <c r="H303" s="625"/>
      <c r="I303" s="625"/>
      <c r="J303" s="625"/>
      <c r="K303" s="625"/>
      <c r="L303" s="645"/>
      <c r="M303" s="625"/>
    </row>
    <row r="304" spans="1:13" ht="12.75">
      <c r="A304" s="1"/>
      <c r="B304" s="1"/>
      <c r="C304" s="1"/>
      <c r="D304" s="1"/>
      <c r="E304" s="1"/>
      <c r="F304" s="1"/>
      <c r="G304" s="1"/>
      <c r="H304" s="625"/>
      <c r="I304" s="625"/>
      <c r="J304" s="625"/>
      <c r="K304" s="625"/>
      <c r="L304" s="645"/>
      <c r="M304" s="625"/>
    </row>
    <row r="305" spans="1:13" ht="12.75">
      <c r="A305" s="1"/>
      <c r="B305" s="1"/>
      <c r="C305" s="1"/>
      <c r="D305" s="1"/>
      <c r="E305" s="1"/>
      <c r="F305" s="1"/>
      <c r="G305" s="1"/>
      <c r="H305" s="625"/>
      <c r="I305" s="625"/>
      <c r="J305" s="625"/>
      <c r="K305" s="625"/>
      <c r="L305" s="645"/>
      <c r="M305" s="625"/>
    </row>
    <row r="306" spans="1:13" ht="12.75">
      <c r="A306" s="1"/>
      <c r="B306" s="1"/>
      <c r="C306" s="1"/>
      <c r="D306" s="1"/>
      <c r="E306" s="1"/>
      <c r="F306" s="1"/>
      <c r="G306" s="1"/>
      <c r="H306" s="625"/>
      <c r="I306" s="625"/>
      <c r="J306" s="625"/>
      <c r="K306" s="625"/>
      <c r="L306" s="645"/>
      <c r="M306" s="625"/>
    </row>
    <row r="307" spans="1:13" ht="12.75">
      <c r="A307" s="1"/>
      <c r="B307" s="1"/>
      <c r="C307" s="1"/>
      <c r="D307" s="1"/>
      <c r="E307" s="1"/>
      <c r="F307" s="1"/>
      <c r="G307" s="1"/>
      <c r="H307" s="625"/>
      <c r="I307" s="625"/>
      <c r="J307" s="625"/>
      <c r="K307" s="625"/>
      <c r="L307" s="645"/>
      <c r="M307" s="625"/>
    </row>
    <row r="308" spans="1:13" ht="12.75">
      <c r="A308" s="1"/>
      <c r="B308" s="1"/>
      <c r="C308" s="1"/>
      <c r="D308" s="1"/>
      <c r="E308" s="1"/>
      <c r="F308" s="1"/>
      <c r="G308" s="1"/>
      <c r="H308" s="625"/>
      <c r="I308" s="625"/>
      <c r="J308" s="625"/>
      <c r="K308" s="625"/>
      <c r="L308" s="645"/>
      <c r="M308" s="625"/>
    </row>
    <row r="309" spans="1:13" ht="12.75">
      <c r="A309" s="1"/>
      <c r="B309" s="1"/>
      <c r="C309" s="1"/>
      <c r="D309" s="1"/>
      <c r="E309" s="1"/>
      <c r="F309" s="1"/>
      <c r="G309" s="1"/>
      <c r="H309" s="625"/>
      <c r="I309" s="625"/>
      <c r="J309" s="625"/>
      <c r="K309" s="625"/>
      <c r="L309" s="645"/>
      <c r="M309" s="625"/>
    </row>
    <row r="310" spans="1:13" ht="12.75">
      <c r="A310" s="1"/>
      <c r="B310" s="1"/>
      <c r="C310" s="1"/>
      <c r="D310" s="1"/>
      <c r="E310" s="1"/>
      <c r="F310" s="1"/>
      <c r="G310" s="1"/>
      <c r="H310" s="625"/>
      <c r="I310" s="625"/>
      <c r="J310" s="625"/>
      <c r="K310" s="625"/>
      <c r="L310" s="645"/>
      <c r="M310" s="625"/>
    </row>
    <row r="311" spans="1:13" ht="12.75">
      <c r="A311" s="1"/>
      <c r="B311" s="1"/>
      <c r="C311" s="1"/>
      <c r="D311" s="1"/>
      <c r="E311" s="1"/>
      <c r="F311" s="1"/>
      <c r="G311" s="1"/>
      <c r="H311" s="625"/>
      <c r="I311" s="625"/>
      <c r="J311" s="625"/>
      <c r="K311" s="625"/>
      <c r="L311" s="645"/>
      <c r="M311" s="625"/>
    </row>
    <row r="312" spans="1:13" ht="12.75">
      <c r="A312" s="1"/>
      <c r="B312" s="1"/>
      <c r="C312" s="1"/>
      <c r="D312" s="1"/>
      <c r="E312" s="1"/>
      <c r="F312" s="1"/>
      <c r="G312" s="1"/>
      <c r="H312" s="625"/>
      <c r="I312" s="625"/>
      <c r="J312" s="625"/>
      <c r="K312" s="625"/>
      <c r="L312" s="645"/>
      <c r="M312" s="625"/>
    </row>
    <row r="313" spans="1:13" ht="12.75">
      <c r="A313" s="1"/>
      <c r="B313" s="1"/>
      <c r="C313" s="1"/>
      <c r="D313" s="1"/>
      <c r="E313" s="1"/>
      <c r="F313" s="1"/>
      <c r="G313" s="1"/>
      <c r="H313" s="625"/>
      <c r="I313" s="625"/>
      <c r="J313" s="625"/>
      <c r="K313" s="625"/>
      <c r="L313" s="645"/>
      <c r="M313" s="625"/>
    </row>
    <row r="314" spans="1:13" ht="12.75">
      <c r="A314" s="1"/>
      <c r="B314" s="1"/>
      <c r="C314" s="1"/>
      <c r="D314" s="1"/>
      <c r="E314" s="1"/>
      <c r="F314" s="1"/>
      <c r="G314" s="1"/>
      <c r="H314" s="625"/>
      <c r="I314" s="625"/>
      <c r="J314" s="625"/>
      <c r="K314" s="625"/>
      <c r="L314" s="645"/>
      <c r="M314" s="625"/>
    </row>
    <row r="315" spans="1:13" ht="12.75">
      <c r="A315" s="1"/>
      <c r="B315" s="1"/>
      <c r="C315" s="1"/>
      <c r="D315" s="1"/>
      <c r="E315" s="1"/>
      <c r="F315" s="1"/>
      <c r="G315" s="1"/>
      <c r="H315" s="625"/>
      <c r="I315" s="625"/>
      <c r="J315" s="625"/>
      <c r="K315" s="625"/>
      <c r="L315" s="645"/>
      <c r="M315" s="625"/>
    </row>
    <row r="316" spans="1:13" ht="12.75">
      <c r="A316" s="1"/>
      <c r="B316" s="1"/>
      <c r="C316" s="1"/>
      <c r="D316" s="1"/>
      <c r="E316" s="1"/>
      <c r="F316" s="1"/>
      <c r="G316" s="1"/>
      <c r="H316" s="625"/>
      <c r="I316" s="625"/>
      <c r="J316" s="625"/>
      <c r="K316" s="625"/>
      <c r="L316" s="645"/>
      <c r="M316" s="625"/>
    </row>
    <row r="317" spans="1:13" ht="12.75">
      <c r="A317" s="1"/>
      <c r="B317" s="1"/>
      <c r="C317" s="1"/>
      <c r="D317" s="1"/>
      <c r="E317" s="1"/>
      <c r="F317" s="1"/>
      <c r="G317" s="1"/>
      <c r="H317" s="625"/>
      <c r="I317" s="625"/>
      <c r="J317" s="625"/>
      <c r="K317" s="625"/>
      <c r="L317" s="645"/>
      <c r="M317" s="625"/>
    </row>
    <row r="318" spans="1:13" ht="12.75">
      <c r="A318" s="1"/>
      <c r="B318" s="1"/>
      <c r="C318" s="1"/>
      <c r="D318" s="1"/>
      <c r="E318" s="1"/>
      <c r="F318" s="1"/>
      <c r="G318" s="1"/>
      <c r="H318" s="625"/>
      <c r="I318" s="625"/>
      <c r="J318" s="625"/>
      <c r="K318" s="625"/>
      <c r="L318" s="645"/>
      <c r="M318" s="625"/>
    </row>
    <row r="319" spans="1:13" ht="12.75">
      <c r="A319" s="1"/>
      <c r="B319" s="1"/>
      <c r="C319" s="1"/>
      <c r="D319" s="1"/>
      <c r="E319" s="1"/>
      <c r="F319" s="1"/>
      <c r="G319" s="1"/>
      <c r="H319" s="625"/>
      <c r="I319" s="625"/>
      <c r="J319" s="625"/>
      <c r="K319" s="625"/>
      <c r="L319" s="645"/>
      <c r="M319" s="625"/>
    </row>
    <row r="320" spans="1:13" ht="12.75">
      <c r="A320" s="1"/>
      <c r="B320" s="1"/>
      <c r="C320" s="1"/>
      <c r="D320" s="1"/>
      <c r="E320" s="1"/>
      <c r="F320" s="1"/>
      <c r="G320" s="1"/>
      <c r="H320" s="625"/>
      <c r="I320" s="625"/>
      <c r="J320" s="625"/>
      <c r="K320" s="625"/>
      <c r="L320" s="645"/>
      <c r="M320" s="625"/>
    </row>
    <row r="321" spans="1:13" ht="12.75">
      <c r="A321" s="1"/>
      <c r="B321" s="1"/>
      <c r="C321" s="1"/>
      <c r="D321" s="1"/>
      <c r="E321" s="1"/>
      <c r="F321" s="1"/>
      <c r="G321" s="1"/>
      <c r="H321" s="625"/>
      <c r="I321" s="625"/>
      <c r="J321" s="625"/>
      <c r="K321" s="625"/>
      <c r="L321" s="645"/>
      <c r="M321" s="625"/>
    </row>
    <row r="322" spans="1:13" ht="12.75">
      <c r="A322" s="1"/>
      <c r="B322" s="1"/>
      <c r="C322" s="1"/>
      <c r="D322" s="1"/>
      <c r="E322" s="1"/>
      <c r="F322" s="1"/>
      <c r="G322" s="1"/>
      <c r="H322" s="625"/>
      <c r="I322" s="625"/>
      <c r="J322" s="625"/>
      <c r="K322" s="625"/>
      <c r="L322" s="645"/>
      <c r="M322" s="625"/>
    </row>
    <row r="323" spans="1:13" ht="12.75">
      <c r="A323" s="1"/>
      <c r="B323" s="1"/>
      <c r="C323" s="1"/>
      <c r="D323" s="1"/>
      <c r="E323" s="1"/>
      <c r="F323" s="1"/>
      <c r="G323" s="1"/>
      <c r="H323" s="625"/>
      <c r="I323" s="625"/>
      <c r="J323" s="625"/>
      <c r="K323" s="625"/>
      <c r="L323" s="645"/>
      <c r="M323" s="625"/>
    </row>
    <row r="324" spans="1:13" ht="12.75">
      <c r="A324" s="1"/>
      <c r="B324" s="1"/>
      <c r="C324" s="1"/>
      <c r="D324" s="1"/>
      <c r="E324" s="1"/>
      <c r="F324" s="1"/>
      <c r="G324" s="1"/>
      <c r="H324" s="625"/>
      <c r="I324" s="625"/>
      <c r="J324" s="625"/>
      <c r="K324" s="625"/>
      <c r="L324" s="645"/>
      <c r="M324" s="625"/>
    </row>
    <row r="325" spans="1:13" ht="12.75">
      <c r="A325" s="1"/>
      <c r="B325" s="1"/>
      <c r="C325" s="1"/>
      <c r="D325" s="1"/>
      <c r="E325" s="1"/>
      <c r="F325" s="1"/>
      <c r="G325" s="1"/>
      <c r="H325" s="625"/>
      <c r="I325" s="625"/>
      <c r="J325" s="625"/>
      <c r="K325" s="625"/>
      <c r="L325" s="645"/>
      <c r="M325" s="625"/>
    </row>
    <row r="326" spans="1:13" ht="12.75">
      <c r="A326" s="1"/>
      <c r="B326" s="1"/>
      <c r="C326" s="1"/>
      <c r="D326" s="1"/>
      <c r="E326" s="1"/>
      <c r="F326" s="1"/>
      <c r="G326" s="1"/>
      <c r="H326" s="625"/>
      <c r="I326" s="625"/>
      <c r="J326" s="625"/>
      <c r="K326" s="625"/>
      <c r="L326" s="645"/>
      <c r="M326" s="625"/>
    </row>
    <row r="327" spans="1:13" ht="12.75">
      <c r="A327" s="1"/>
      <c r="B327" s="1"/>
      <c r="C327" s="1"/>
      <c r="D327" s="1"/>
      <c r="E327" s="1"/>
      <c r="F327" s="1"/>
      <c r="G327" s="1"/>
      <c r="H327" s="625"/>
      <c r="I327" s="625"/>
      <c r="J327" s="625"/>
      <c r="K327" s="625"/>
      <c r="L327" s="645"/>
      <c r="M327" s="625"/>
    </row>
    <row r="328" spans="1:13" ht="12.75">
      <c r="A328" s="1"/>
      <c r="B328" s="1"/>
      <c r="C328" s="1"/>
      <c r="D328" s="1"/>
      <c r="E328" s="1"/>
      <c r="F328" s="1"/>
      <c r="G328" s="1"/>
      <c r="H328" s="625"/>
      <c r="I328" s="625"/>
      <c r="J328" s="625"/>
      <c r="K328" s="625"/>
      <c r="L328" s="645"/>
      <c r="M328" s="625"/>
    </row>
    <row r="329" spans="1:13" ht="12.75">
      <c r="A329" s="1"/>
      <c r="B329" s="1"/>
      <c r="C329" s="1"/>
      <c r="D329" s="1"/>
      <c r="E329" s="1"/>
      <c r="F329" s="1"/>
      <c r="G329" s="1"/>
      <c r="H329" s="625"/>
      <c r="I329" s="625"/>
      <c r="J329" s="625"/>
      <c r="K329" s="625"/>
      <c r="L329" s="645"/>
      <c r="M329" s="625"/>
    </row>
    <row r="330" spans="1:13" ht="12.75">
      <c r="A330" s="1"/>
      <c r="B330" s="1"/>
      <c r="C330" s="1"/>
      <c r="D330" s="1"/>
      <c r="E330" s="1"/>
      <c r="F330" s="1"/>
      <c r="G330" s="1"/>
      <c r="H330" s="625"/>
      <c r="I330" s="625"/>
      <c r="J330" s="625"/>
      <c r="K330" s="625"/>
      <c r="L330" s="645"/>
      <c r="M330" s="625"/>
    </row>
    <row r="331" spans="1:13" ht="12.75">
      <c r="A331" s="1"/>
      <c r="B331" s="1"/>
      <c r="C331" s="1"/>
      <c r="D331" s="1"/>
      <c r="E331" s="1"/>
      <c r="F331" s="1"/>
      <c r="G331" s="1"/>
      <c r="H331" s="625"/>
      <c r="I331" s="625"/>
      <c r="J331" s="625"/>
      <c r="K331" s="625"/>
      <c r="L331" s="645"/>
      <c r="M331" s="625"/>
    </row>
    <row r="332" spans="1:13" ht="12.75">
      <c r="A332" s="1"/>
      <c r="B332" s="1"/>
      <c r="C332" s="1"/>
      <c r="D332" s="1"/>
      <c r="E332" s="1"/>
      <c r="F332" s="1"/>
      <c r="G332" s="1"/>
      <c r="H332" s="625"/>
      <c r="I332" s="625"/>
      <c r="J332" s="625"/>
      <c r="K332" s="625"/>
      <c r="L332" s="645"/>
      <c r="M332" s="625"/>
    </row>
    <row r="333" spans="1:13" ht="12.75">
      <c r="A333" s="1"/>
      <c r="B333" s="1"/>
      <c r="C333" s="1"/>
      <c r="D333" s="1"/>
      <c r="E333" s="1"/>
      <c r="F333" s="1"/>
      <c r="G333" s="1"/>
      <c r="H333" s="625"/>
      <c r="I333" s="625"/>
      <c r="J333" s="625"/>
      <c r="K333" s="625"/>
      <c r="L333" s="645"/>
      <c r="M333" s="625"/>
    </row>
    <row r="334" spans="1:13" ht="12.75">
      <c r="A334" s="1"/>
      <c r="B334" s="1"/>
      <c r="C334" s="1"/>
      <c r="D334" s="1"/>
      <c r="E334" s="1"/>
      <c r="F334" s="1"/>
      <c r="G334" s="1"/>
      <c r="H334" s="625"/>
      <c r="I334" s="625"/>
      <c r="J334" s="625"/>
      <c r="K334" s="625"/>
      <c r="L334" s="645"/>
      <c r="M334" s="625"/>
    </row>
    <row r="335" spans="1:13" ht="12.75">
      <c r="A335" s="1"/>
      <c r="B335" s="1"/>
      <c r="C335" s="1"/>
      <c r="D335" s="1"/>
      <c r="E335" s="1"/>
      <c r="F335" s="1"/>
      <c r="G335" s="1"/>
      <c r="H335" s="625"/>
      <c r="I335" s="625"/>
      <c r="J335" s="625"/>
      <c r="K335" s="625"/>
      <c r="L335" s="645"/>
      <c r="M335" s="625"/>
    </row>
    <row r="336" spans="1:13" ht="12.75">
      <c r="A336" s="1"/>
      <c r="B336" s="1"/>
      <c r="C336" s="1"/>
      <c r="D336" s="1"/>
      <c r="E336" s="1"/>
      <c r="F336" s="1"/>
      <c r="G336" s="1"/>
      <c r="H336" s="625"/>
      <c r="I336" s="625"/>
      <c r="J336" s="625"/>
      <c r="K336" s="625"/>
      <c r="L336" s="645"/>
      <c r="M336" s="625"/>
    </row>
    <row r="337" spans="1:13" ht="12.75">
      <c r="A337" s="1"/>
      <c r="B337" s="1"/>
      <c r="C337" s="1"/>
      <c r="D337" s="1"/>
      <c r="E337" s="1"/>
      <c r="F337" s="1"/>
      <c r="G337" s="1"/>
      <c r="H337" s="625"/>
      <c r="I337" s="625"/>
      <c r="J337" s="625"/>
      <c r="K337" s="625"/>
      <c r="L337" s="645"/>
      <c r="M337" s="625"/>
    </row>
    <row r="338" spans="1:13" ht="12.75">
      <c r="A338" s="1"/>
      <c r="B338" s="1"/>
      <c r="C338" s="1"/>
      <c r="D338" s="1"/>
      <c r="E338" s="1"/>
      <c r="F338" s="1"/>
      <c r="G338" s="1"/>
      <c r="H338" s="625"/>
      <c r="I338" s="625"/>
      <c r="J338" s="625"/>
      <c r="K338" s="625"/>
      <c r="L338" s="645"/>
      <c r="M338" s="625"/>
    </row>
    <row r="339" spans="1:13" ht="12.75">
      <c r="A339" s="1"/>
      <c r="B339" s="1"/>
      <c r="C339" s="1"/>
      <c r="D339" s="1"/>
      <c r="E339" s="1"/>
      <c r="F339" s="1"/>
      <c r="G339" s="1"/>
      <c r="H339" s="625"/>
      <c r="I339" s="625"/>
      <c r="J339" s="625"/>
      <c r="K339" s="625"/>
      <c r="L339" s="645"/>
      <c r="M339" s="625"/>
    </row>
    <row r="340" spans="1:13" ht="12.75">
      <c r="A340" s="1"/>
      <c r="B340" s="1"/>
      <c r="C340" s="1"/>
      <c r="D340" s="1"/>
      <c r="E340" s="1"/>
      <c r="F340" s="1"/>
      <c r="G340" s="1"/>
      <c r="H340" s="625"/>
      <c r="I340" s="625"/>
      <c r="J340" s="625"/>
      <c r="K340" s="625"/>
      <c r="L340" s="645"/>
      <c r="M340" s="625"/>
    </row>
    <row r="341" spans="1:13" ht="12.75">
      <c r="A341" s="1"/>
      <c r="B341" s="1"/>
      <c r="C341" s="1"/>
      <c r="D341" s="1"/>
      <c r="E341" s="1"/>
      <c r="F341" s="1"/>
      <c r="G341" s="1"/>
      <c r="H341" s="625"/>
      <c r="I341" s="625"/>
      <c r="J341" s="625"/>
      <c r="K341" s="625"/>
      <c r="L341" s="645"/>
      <c r="M341" s="625"/>
    </row>
    <row r="342" spans="1:13" ht="12.75">
      <c r="A342" s="1"/>
      <c r="B342" s="1"/>
      <c r="C342" s="1"/>
      <c r="D342" s="1"/>
      <c r="E342" s="1"/>
      <c r="F342" s="1"/>
      <c r="G342" s="1"/>
      <c r="H342" s="625"/>
      <c r="I342" s="625"/>
      <c r="J342" s="625"/>
      <c r="K342" s="625"/>
      <c r="L342" s="645"/>
      <c r="M342" s="625"/>
    </row>
    <row r="343" spans="1:13" ht="12.75">
      <c r="A343" s="1"/>
      <c r="B343" s="1"/>
      <c r="C343" s="1"/>
      <c r="D343" s="1"/>
      <c r="E343" s="1"/>
      <c r="F343" s="1"/>
      <c r="G343" s="1"/>
      <c r="H343" s="625"/>
      <c r="I343" s="625"/>
      <c r="J343" s="625"/>
      <c r="K343" s="625"/>
      <c r="L343" s="645"/>
      <c r="M343" s="625"/>
    </row>
    <row r="344" spans="1:13" ht="12.75">
      <c r="A344" s="1"/>
      <c r="B344" s="1"/>
      <c r="C344" s="1"/>
      <c r="D344" s="1"/>
      <c r="E344" s="1"/>
      <c r="F344" s="1"/>
      <c r="G344" s="1"/>
      <c r="H344" s="625"/>
      <c r="I344" s="625"/>
      <c r="J344" s="625"/>
      <c r="K344" s="625"/>
      <c r="L344" s="645"/>
      <c r="M344" s="625"/>
    </row>
    <row r="345" spans="1:13" ht="12.75">
      <c r="A345" s="1"/>
      <c r="B345" s="1"/>
      <c r="C345" s="1"/>
      <c r="D345" s="1"/>
      <c r="E345" s="1"/>
      <c r="F345" s="1"/>
      <c r="G345" s="1"/>
      <c r="H345" s="625"/>
      <c r="I345" s="625"/>
      <c r="J345" s="625"/>
      <c r="K345" s="625"/>
      <c r="L345" s="645"/>
      <c r="M345" s="625"/>
    </row>
    <row r="346" spans="1:13" ht="12.75">
      <c r="A346" s="1"/>
      <c r="B346" s="1"/>
      <c r="C346" s="1"/>
      <c r="D346" s="1"/>
      <c r="E346" s="1"/>
      <c r="F346" s="1"/>
      <c r="G346" s="1"/>
      <c r="H346" s="625"/>
      <c r="I346" s="625"/>
      <c r="J346" s="625"/>
      <c r="K346" s="625"/>
      <c r="L346" s="645"/>
      <c r="M346" s="625"/>
    </row>
    <row r="347" spans="1:13" ht="12.75">
      <c r="A347" s="1"/>
      <c r="B347" s="1"/>
      <c r="C347" s="1"/>
      <c r="D347" s="1"/>
      <c r="E347" s="1"/>
      <c r="F347" s="1"/>
      <c r="G347" s="1"/>
      <c r="H347" s="625"/>
      <c r="I347" s="625"/>
      <c r="J347" s="625"/>
      <c r="K347" s="625"/>
      <c r="L347" s="645"/>
      <c r="M347" s="625"/>
    </row>
    <row r="348" spans="1:13" ht="12.75">
      <c r="A348" s="1"/>
      <c r="B348" s="1"/>
      <c r="C348" s="1"/>
      <c r="D348" s="1"/>
      <c r="E348" s="1"/>
      <c r="F348" s="1"/>
      <c r="G348" s="1"/>
      <c r="H348" s="625"/>
      <c r="I348" s="625"/>
      <c r="J348" s="625"/>
      <c r="K348" s="625"/>
      <c r="L348" s="645"/>
      <c r="M348" s="625"/>
    </row>
    <row r="349" spans="1:13" ht="12.75">
      <c r="A349" s="1"/>
      <c r="B349" s="1"/>
      <c r="C349" s="1"/>
      <c r="D349" s="1"/>
      <c r="E349" s="1"/>
      <c r="F349" s="1"/>
      <c r="G349" s="1"/>
      <c r="H349" s="625"/>
      <c r="I349" s="625"/>
      <c r="J349" s="625"/>
      <c r="K349" s="625"/>
      <c r="L349" s="645"/>
      <c r="M349" s="625"/>
    </row>
    <row r="350" spans="1:13" ht="12.75">
      <c r="A350" s="1"/>
      <c r="B350" s="1"/>
      <c r="C350" s="1"/>
      <c r="D350" s="1"/>
      <c r="E350" s="1"/>
      <c r="F350" s="1"/>
      <c r="G350" s="1"/>
      <c r="H350" s="625"/>
      <c r="I350" s="625"/>
      <c r="J350" s="625"/>
      <c r="K350" s="625"/>
      <c r="L350" s="645"/>
      <c r="M350" s="625"/>
    </row>
    <row r="351" spans="1:13" ht="12.75">
      <c r="A351" s="1"/>
      <c r="B351" s="1"/>
      <c r="C351" s="1"/>
      <c r="D351" s="1"/>
      <c r="E351" s="1"/>
      <c r="F351" s="1"/>
      <c r="G351" s="1"/>
      <c r="H351" s="625"/>
      <c r="I351" s="625"/>
      <c r="J351" s="625"/>
      <c r="K351" s="625"/>
      <c r="L351" s="645"/>
      <c r="M351" s="625"/>
    </row>
    <row r="352" spans="1:13" ht="12.75">
      <c r="A352" s="1"/>
      <c r="B352" s="1"/>
      <c r="C352" s="1"/>
      <c r="D352" s="1"/>
      <c r="E352" s="1"/>
      <c r="F352" s="1"/>
      <c r="G352" s="1"/>
      <c r="H352" s="625"/>
      <c r="I352" s="625"/>
      <c r="J352" s="625"/>
      <c r="K352" s="625"/>
      <c r="L352" s="645"/>
      <c r="M352" s="625"/>
    </row>
    <row r="353" spans="1:13" ht="12.75">
      <c r="A353" s="1"/>
      <c r="B353" s="1"/>
      <c r="C353" s="1"/>
      <c r="D353" s="1"/>
      <c r="E353" s="1"/>
      <c r="F353" s="1"/>
      <c r="G353" s="1"/>
      <c r="H353" s="625"/>
      <c r="I353" s="625"/>
      <c r="J353" s="625"/>
      <c r="K353" s="625"/>
      <c r="L353" s="645"/>
      <c r="M353" s="625"/>
    </row>
    <row r="354" spans="1:13" ht="12.75">
      <c r="A354" s="1"/>
      <c r="B354" s="1"/>
      <c r="C354" s="1"/>
      <c r="D354" s="1"/>
      <c r="E354" s="1"/>
      <c r="F354" s="1"/>
      <c r="G354" s="1"/>
      <c r="H354" s="625"/>
      <c r="I354" s="625"/>
      <c r="J354" s="625"/>
      <c r="K354" s="625"/>
      <c r="L354" s="645"/>
      <c r="M354" s="625"/>
    </row>
    <row r="355" spans="1:13" ht="12.75">
      <c r="A355" s="1"/>
      <c r="B355" s="1"/>
      <c r="C355" s="1"/>
      <c r="D355" s="1"/>
      <c r="E355" s="1"/>
      <c r="F355" s="1"/>
      <c r="G355" s="1"/>
      <c r="H355" s="625"/>
      <c r="I355" s="625"/>
      <c r="J355" s="625"/>
      <c r="K355" s="625"/>
      <c r="L355" s="645"/>
      <c r="M355" s="625"/>
    </row>
    <row r="356" spans="1:13" ht="12.75">
      <c r="A356" s="1"/>
      <c r="B356" s="1"/>
      <c r="C356" s="1"/>
      <c r="D356" s="1"/>
      <c r="E356" s="1"/>
      <c r="F356" s="1"/>
      <c r="G356" s="1"/>
      <c r="H356" s="625"/>
      <c r="I356" s="625"/>
      <c r="J356" s="625"/>
      <c r="K356" s="625"/>
      <c r="L356" s="645"/>
      <c r="M356" s="625"/>
    </row>
    <row r="357" spans="1:13" ht="12.75">
      <c r="A357" s="1"/>
      <c r="B357" s="1"/>
      <c r="C357" s="1"/>
      <c r="D357" s="1"/>
      <c r="E357" s="1"/>
      <c r="F357" s="1"/>
      <c r="G357" s="1"/>
      <c r="H357" s="625"/>
      <c r="I357" s="625"/>
      <c r="J357" s="625"/>
      <c r="K357" s="625"/>
      <c r="L357" s="645"/>
      <c r="M357" s="625"/>
    </row>
    <row r="358" spans="1:13" ht="12.75">
      <c r="A358" s="1"/>
      <c r="B358" s="1"/>
      <c r="C358" s="1"/>
      <c r="D358" s="1"/>
      <c r="E358" s="1"/>
      <c r="F358" s="1"/>
      <c r="G358" s="1"/>
      <c r="H358" s="625"/>
      <c r="I358" s="625"/>
      <c r="J358" s="625"/>
      <c r="K358" s="625"/>
      <c r="L358" s="645"/>
      <c r="M358" s="625"/>
    </row>
    <row r="359" spans="1:13" ht="12.75">
      <c r="A359" s="1"/>
      <c r="B359" s="1"/>
      <c r="C359" s="1"/>
      <c r="D359" s="1"/>
      <c r="E359" s="1"/>
      <c r="F359" s="1"/>
      <c r="G359" s="1"/>
      <c r="H359" s="625"/>
      <c r="I359" s="625"/>
      <c r="J359" s="625"/>
      <c r="K359" s="625"/>
      <c r="L359" s="645"/>
      <c r="M359" s="625"/>
    </row>
    <row r="360" spans="1:13" ht="12.75">
      <c r="A360" s="1"/>
      <c r="B360" s="1"/>
      <c r="C360" s="1"/>
      <c r="D360" s="1"/>
      <c r="E360" s="1"/>
      <c r="F360" s="1"/>
      <c r="G360" s="1"/>
      <c r="H360" s="625"/>
      <c r="I360" s="625"/>
      <c r="J360" s="625"/>
      <c r="K360" s="625"/>
      <c r="L360" s="645"/>
      <c r="M360" s="625"/>
    </row>
    <row r="361" spans="1:13" ht="12.75">
      <c r="A361" s="1"/>
      <c r="B361" s="1"/>
      <c r="C361" s="1"/>
      <c r="D361" s="1"/>
      <c r="E361" s="1"/>
      <c r="F361" s="1"/>
      <c r="G361" s="1"/>
      <c r="H361" s="625"/>
      <c r="I361" s="625"/>
      <c r="J361" s="625"/>
      <c r="K361" s="625"/>
      <c r="L361" s="645"/>
      <c r="M361" s="625"/>
    </row>
    <row r="362" spans="1:13" ht="12.75">
      <c r="A362" s="1"/>
      <c r="B362" s="1"/>
      <c r="C362" s="1"/>
      <c r="D362" s="1"/>
      <c r="E362" s="1"/>
      <c r="F362" s="1"/>
      <c r="G362" s="1"/>
      <c r="H362" s="625"/>
      <c r="I362" s="625"/>
      <c r="J362" s="625"/>
      <c r="K362" s="625"/>
      <c r="L362" s="645"/>
      <c r="M362" s="625"/>
    </row>
    <row r="363" spans="1:13" ht="12.75">
      <c r="A363" s="1"/>
      <c r="B363" s="1"/>
      <c r="C363" s="1"/>
      <c r="D363" s="1"/>
      <c r="E363" s="1"/>
      <c r="F363" s="1"/>
      <c r="G363" s="1"/>
      <c r="H363" s="625"/>
      <c r="I363" s="625"/>
      <c r="J363" s="625"/>
      <c r="K363" s="625"/>
      <c r="L363" s="645"/>
      <c r="M363" s="625"/>
    </row>
    <row r="364" spans="1:13" ht="12.75">
      <c r="A364" s="1"/>
      <c r="B364" s="1"/>
      <c r="C364" s="1"/>
      <c r="D364" s="1"/>
      <c r="E364" s="1"/>
      <c r="F364" s="1"/>
      <c r="G364" s="1"/>
      <c r="H364" s="625"/>
      <c r="I364" s="625"/>
      <c r="J364" s="625"/>
      <c r="K364" s="625"/>
      <c r="L364" s="645"/>
      <c r="M364" s="625"/>
    </row>
    <row r="365" spans="1:13" ht="12.75">
      <c r="A365" s="1"/>
      <c r="B365" s="1"/>
      <c r="C365" s="1"/>
      <c r="D365" s="1"/>
      <c r="E365" s="1"/>
      <c r="F365" s="1"/>
      <c r="G365" s="1"/>
      <c r="H365" s="625"/>
      <c r="I365" s="625"/>
      <c r="J365" s="625"/>
      <c r="K365" s="625"/>
      <c r="L365" s="645"/>
      <c r="M365" s="625"/>
    </row>
    <row r="366" spans="1:13" ht="12.75">
      <c r="A366" s="1"/>
      <c r="B366" s="1"/>
      <c r="C366" s="1"/>
      <c r="D366" s="1"/>
      <c r="E366" s="1"/>
      <c r="F366" s="1"/>
      <c r="G366" s="1"/>
      <c r="H366" s="625"/>
      <c r="I366" s="625"/>
      <c r="J366" s="625"/>
      <c r="K366" s="625"/>
      <c r="L366" s="645"/>
      <c r="M366" s="625"/>
    </row>
    <row r="367" spans="1:13" ht="12.75">
      <c r="A367" s="1"/>
      <c r="B367" s="1"/>
      <c r="C367" s="1"/>
      <c r="D367" s="1"/>
      <c r="E367" s="1"/>
      <c r="F367" s="1"/>
      <c r="G367" s="1"/>
      <c r="H367" s="625"/>
      <c r="I367" s="625"/>
      <c r="J367" s="625"/>
      <c r="K367" s="625"/>
      <c r="L367" s="645"/>
      <c r="M367" s="625"/>
    </row>
    <row r="368" spans="1:13" ht="12.75">
      <c r="A368" s="1"/>
      <c r="B368" s="1"/>
      <c r="C368" s="1"/>
      <c r="D368" s="1"/>
      <c r="E368" s="1"/>
      <c r="F368" s="1"/>
      <c r="G368" s="1"/>
      <c r="H368" s="625"/>
      <c r="I368" s="625"/>
      <c r="J368" s="625"/>
      <c r="K368" s="625"/>
      <c r="L368" s="645"/>
      <c r="M368" s="625"/>
    </row>
    <row r="369" spans="1:13" ht="12.75">
      <c r="A369" s="1"/>
      <c r="B369" s="1"/>
      <c r="C369" s="1"/>
      <c r="D369" s="1"/>
      <c r="E369" s="1"/>
      <c r="F369" s="1"/>
      <c r="G369" s="1"/>
      <c r="H369" s="625"/>
      <c r="I369" s="625"/>
      <c r="J369" s="625"/>
      <c r="K369" s="625"/>
      <c r="L369" s="645"/>
      <c r="M369" s="625"/>
    </row>
    <row r="370" spans="1:13" ht="12.75">
      <c r="A370" s="1"/>
      <c r="B370" s="1"/>
      <c r="C370" s="1"/>
      <c r="D370" s="1"/>
      <c r="E370" s="1"/>
      <c r="F370" s="1"/>
      <c r="G370" s="1"/>
      <c r="H370" s="625"/>
      <c r="I370" s="625"/>
      <c r="J370" s="625"/>
      <c r="K370" s="625"/>
      <c r="L370" s="645"/>
      <c r="M370" s="625"/>
    </row>
    <row r="371" spans="1:13" ht="12.75">
      <c r="A371" s="1"/>
      <c r="B371" s="1"/>
      <c r="C371" s="1"/>
      <c r="D371" s="1"/>
      <c r="E371" s="1"/>
      <c r="F371" s="1"/>
      <c r="G371" s="1"/>
      <c r="H371" s="625"/>
      <c r="I371" s="625"/>
      <c r="J371" s="625"/>
      <c r="K371" s="625"/>
      <c r="L371" s="645"/>
      <c r="M371" s="625"/>
    </row>
    <row r="372" spans="1:13" ht="12.75">
      <c r="A372" s="1"/>
      <c r="B372" s="1"/>
      <c r="C372" s="1"/>
      <c r="D372" s="1"/>
      <c r="E372" s="1"/>
      <c r="F372" s="1"/>
      <c r="G372" s="1"/>
      <c r="H372" s="625"/>
      <c r="I372" s="625"/>
      <c r="J372" s="625"/>
      <c r="K372" s="625"/>
      <c r="L372" s="645"/>
      <c r="M372" s="625"/>
    </row>
    <row r="373" spans="1:13" ht="12.75">
      <c r="A373" s="1"/>
      <c r="B373" s="1"/>
      <c r="C373" s="1"/>
      <c r="D373" s="1"/>
      <c r="E373" s="1"/>
      <c r="F373" s="1"/>
      <c r="G373" s="1"/>
      <c r="H373" s="625"/>
      <c r="I373" s="625"/>
      <c r="J373" s="625"/>
      <c r="K373" s="625"/>
      <c r="L373" s="645"/>
      <c r="M373" s="625"/>
    </row>
    <row r="374" spans="1:13" ht="12.75">
      <c r="A374" s="1"/>
      <c r="B374" s="1"/>
      <c r="C374" s="1"/>
      <c r="D374" s="1"/>
      <c r="E374" s="1"/>
      <c r="F374" s="1"/>
      <c r="G374" s="1"/>
      <c r="H374" s="625"/>
      <c r="I374" s="625"/>
      <c r="J374" s="625"/>
      <c r="K374" s="625"/>
      <c r="L374" s="645"/>
      <c r="M374" s="625"/>
    </row>
    <row r="375" spans="1:13" ht="12.75">
      <c r="A375" s="1"/>
      <c r="B375" s="1"/>
      <c r="C375" s="1"/>
      <c r="D375" s="1"/>
      <c r="E375" s="1"/>
      <c r="F375" s="1"/>
      <c r="G375" s="1"/>
      <c r="H375" s="625"/>
      <c r="I375" s="625"/>
      <c r="J375" s="625"/>
      <c r="K375" s="625"/>
      <c r="L375" s="645"/>
      <c r="M375" s="625"/>
    </row>
    <row r="376" spans="1:13" ht="12.75">
      <c r="A376" s="1"/>
      <c r="B376" s="1"/>
      <c r="C376" s="1"/>
      <c r="D376" s="1"/>
      <c r="E376" s="1"/>
      <c r="F376" s="1"/>
      <c r="G376" s="1"/>
      <c r="H376" s="625"/>
      <c r="I376" s="625"/>
      <c r="J376" s="625"/>
      <c r="K376" s="625"/>
      <c r="L376" s="645"/>
      <c r="M376" s="625"/>
    </row>
    <row r="377" spans="1:13" ht="12.75">
      <c r="A377" s="1"/>
      <c r="B377" s="1"/>
      <c r="C377" s="1"/>
      <c r="D377" s="1"/>
      <c r="E377" s="1"/>
      <c r="F377" s="1"/>
      <c r="G377" s="1"/>
      <c r="H377" s="625"/>
      <c r="I377" s="625"/>
      <c r="J377" s="625"/>
      <c r="K377" s="625"/>
      <c r="L377" s="645"/>
      <c r="M377" s="625"/>
    </row>
    <row r="378" spans="1:13" ht="12.75">
      <c r="A378" s="1"/>
      <c r="B378" s="1"/>
      <c r="C378" s="1"/>
      <c r="D378" s="1"/>
      <c r="E378" s="1"/>
      <c r="F378" s="1"/>
      <c r="G378" s="1"/>
      <c r="H378" s="625"/>
      <c r="I378" s="625"/>
      <c r="J378" s="625"/>
      <c r="K378" s="625"/>
      <c r="L378" s="645"/>
      <c r="M378" s="625"/>
    </row>
    <row r="379" spans="1:13" ht="12.75">
      <c r="A379" s="1"/>
      <c r="B379" s="1"/>
      <c r="C379" s="1"/>
      <c r="D379" s="1"/>
      <c r="E379" s="1"/>
      <c r="F379" s="1"/>
      <c r="G379" s="1"/>
      <c r="H379" s="625"/>
      <c r="I379" s="625"/>
      <c r="J379" s="625"/>
      <c r="K379" s="625"/>
      <c r="L379" s="645"/>
      <c r="M379" s="625"/>
    </row>
    <row r="380" spans="1:13" ht="12.75">
      <c r="A380" s="1"/>
      <c r="B380" s="1"/>
      <c r="C380" s="1"/>
      <c r="D380" s="1"/>
      <c r="E380" s="1"/>
      <c r="F380" s="1"/>
      <c r="G380" s="1"/>
      <c r="H380" s="625"/>
      <c r="I380" s="625"/>
      <c r="J380" s="625"/>
      <c r="K380" s="625"/>
      <c r="L380" s="645"/>
      <c r="M380" s="625"/>
    </row>
    <row r="381" spans="1:13" ht="12.75">
      <c r="A381" s="1"/>
      <c r="B381" s="1"/>
      <c r="C381" s="1"/>
      <c r="D381" s="1"/>
      <c r="E381" s="1"/>
      <c r="F381" s="1"/>
      <c r="G381" s="1"/>
      <c r="H381" s="625"/>
      <c r="I381" s="625"/>
      <c r="J381" s="625"/>
      <c r="K381" s="625"/>
      <c r="L381" s="645"/>
      <c r="M381" s="625"/>
    </row>
    <row r="382" spans="1:13" ht="12.75">
      <c r="A382" s="1"/>
      <c r="B382" s="1"/>
      <c r="C382" s="1"/>
      <c r="D382" s="1"/>
      <c r="E382" s="1"/>
      <c r="F382" s="1"/>
      <c r="G382" s="1"/>
      <c r="H382" s="625"/>
      <c r="I382" s="625"/>
      <c r="J382" s="625"/>
      <c r="K382" s="625"/>
      <c r="L382" s="645"/>
      <c r="M382" s="625"/>
    </row>
    <row r="383" spans="1:13" ht="12.75">
      <c r="A383" s="1"/>
      <c r="B383" s="1"/>
      <c r="C383" s="1"/>
      <c r="D383" s="1"/>
      <c r="E383" s="1"/>
      <c r="F383" s="1"/>
      <c r="G383" s="1"/>
      <c r="H383" s="625"/>
      <c r="I383" s="625"/>
      <c r="J383" s="625"/>
      <c r="K383" s="625"/>
      <c r="L383" s="645"/>
      <c r="M383" s="625"/>
    </row>
    <row r="384" spans="1:13" ht="12.75">
      <c r="A384" s="1"/>
      <c r="B384" s="1"/>
      <c r="C384" s="1"/>
      <c r="D384" s="1"/>
      <c r="E384" s="1"/>
      <c r="F384" s="1"/>
      <c r="G384" s="1"/>
      <c r="H384" s="625"/>
      <c r="I384" s="625"/>
      <c r="J384" s="625"/>
      <c r="K384" s="625"/>
      <c r="L384" s="645"/>
      <c r="M384" s="625"/>
    </row>
    <row r="385" spans="1:13" ht="12.75">
      <c r="A385" s="1"/>
      <c r="B385" s="1"/>
      <c r="C385" s="1"/>
      <c r="D385" s="1"/>
      <c r="E385" s="1"/>
      <c r="F385" s="1"/>
      <c r="G385" s="1"/>
      <c r="H385" s="625"/>
      <c r="I385" s="625"/>
      <c r="J385" s="625"/>
      <c r="K385" s="625"/>
      <c r="L385" s="645"/>
      <c r="M385" s="625"/>
    </row>
    <row r="386" spans="1:13" ht="12.75">
      <c r="A386" s="1"/>
      <c r="B386" s="1"/>
      <c r="C386" s="1"/>
      <c r="D386" s="1"/>
      <c r="E386" s="1"/>
      <c r="F386" s="1"/>
      <c r="G386" s="1"/>
      <c r="H386" s="625"/>
      <c r="I386" s="625"/>
      <c r="J386" s="625"/>
      <c r="K386" s="625"/>
      <c r="L386" s="645"/>
      <c r="M386" s="625"/>
    </row>
    <row r="387" spans="1:13" ht="12.75">
      <c r="A387" s="1"/>
      <c r="B387" s="1"/>
      <c r="C387" s="1"/>
      <c r="D387" s="1"/>
      <c r="E387" s="1"/>
      <c r="F387" s="1"/>
      <c r="G387" s="1"/>
      <c r="H387" s="625"/>
      <c r="I387" s="625"/>
      <c r="J387" s="625"/>
      <c r="K387" s="625"/>
      <c r="L387" s="645"/>
      <c r="M387" s="625"/>
    </row>
    <row r="388" spans="1:13" ht="12.75">
      <c r="A388" s="1"/>
      <c r="B388" s="1"/>
      <c r="C388" s="1"/>
      <c r="D388" s="1"/>
      <c r="E388" s="1"/>
      <c r="F388" s="1"/>
      <c r="G388" s="1"/>
      <c r="H388" s="625"/>
      <c r="I388" s="625"/>
      <c r="J388" s="625"/>
      <c r="K388" s="625"/>
      <c r="L388" s="645"/>
      <c r="M388" s="625"/>
    </row>
    <row r="389" spans="1:13" ht="12.75">
      <c r="A389" s="1"/>
      <c r="B389" s="1"/>
      <c r="C389" s="1"/>
      <c r="D389" s="1"/>
      <c r="E389" s="1"/>
      <c r="F389" s="1"/>
      <c r="G389" s="1"/>
      <c r="H389" s="625"/>
      <c r="I389" s="625"/>
      <c r="J389" s="625"/>
      <c r="K389" s="625"/>
      <c r="L389" s="645"/>
      <c r="M389" s="625"/>
    </row>
    <row r="390" spans="1:13" ht="12.75">
      <c r="A390" s="1"/>
      <c r="B390" s="1"/>
      <c r="C390" s="1"/>
      <c r="D390" s="1"/>
      <c r="E390" s="1"/>
      <c r="F390" s="1"/>
      <c r="G390" s="1"/>
      <c r="H390" s="625"/>
      <c r="I390" s="625"/>
      <c r="J390" s="625"/>
      <c r="K390" s="625"/>
      <c r="L390" s="645"/>
      <c r="M390" s="625"/>
    </row>
    <row r="391" spans="1:13" ht="12.75">
      <c r="A391" s="1"/>
      <c r="B391" s="1"/>
      <c r="C391" s="1"/>
      <c r="D391" s="1"/>
      <c r="E391" s="1"/>
      <c r="F391" s="1"/>
      <c r="G391" s="1"/>
      <c r="H391" s="625"/>
      <c r="I391" s="625"/>
      <c r="J391" s="625"/>
      <c r="K391" s="625"/>
      <c r="L391" s="645"/>
      <c r="M391" s="625"/>
    </row>
    <row r="392" spans="1:13" ht="12.75">
      <c r="A392" s="1"/>
      <c r="B392" s="1"/>
      <c r="C392" s="1"/>
      <c r="D392" s="1"/>
      <c r="E392" s="1"/>
      <c r="F392" s="1"/>
      <c r="G392" s="1"/>
      <c r="H392" s="625"/>
      <c r="I392" s="625"/>
      <c r="J392" s="625"/>
      <c r="K392" s="625"/>
      <c r="L392" s="645"/>
      <c r="M392" s="625"/>
    </row>
    <row r="393" spans="1:13" ht="12.75">
      <c r="A393" s="1"/>
      <c r="B393" s="1"/>
      <c r="C393" s="1"/>
      <c r="D393" s="1"/>
      <c r="E393" s="1"/>
      <c r="F393" s="1"/>
      <c r="G393" s="1"/>
      <c r="H393" s="625"/>
      <c r="I393" s="625"/>
      <c r="J393" s="625"/>
      <c r="K393" s="625"/>
      <c r="L393" s="645"/>
      <c r="M393" s="625"/>
    </row>
    <row r="394" spans="1:13" ht="12.75">
      <c r="A394" s="1"/>
      <c r="B394" s="1"/>
      <c r="C394" s="1"/>
      <c r="D394" s="1"/>
      <c r="E394" s="1"/>
      <c r="F394" s="1"/>
      <c r="G394" s="1"/>
      <c r="H394" s="625"/>
      <c r="I394" s="625"/>
      <c r="J394" s="625"/>
      <c r="K394" s="625"/>
      <c r="L394" s="645"/>
      <c r="M394" s="625"/>
    </row>
    <row r="395" spans="1:13" ht="12.75">
      <c r="A395" s="1"/>
      <c r="B395" s="1"/>
      <c r="C395" s="1"/>
      <c r="D395" s="1"/>
      <c r="E395" s="1"/>
      <c r="F395" s="1"/>
      <c r="G395" s="1"/>
      <c r="H395" s="625"/>
      <c r="I395" s="625"/>
      <c r="J395" s="625"/>
      <c r="K395" s="625"/>
      <c r="L395" s="645"/>
      <c r="M395" s="625"/>
    </row>
    <row r="396" spans="1:13" ht="12.75">
      <c r="A396" s="1"/>
      <c r="B396" s="1"/>
      <c r="C396" s="1"/>
      <c r="D396" s="1"/>
      <c r="E396" s="1"/>
      <c r="F396" s="1"/>
      <c r="G396" s="1"/>
      <c r="H396" s="625"/>
      <c r="I396" s="625"/>
      <c r="J396" s="625"/>
      <c r="K396" s="625"/>
      <c r="L396" s="645"/>
      <c r="M396" s="625"/>
    </row>
    <row r="397" spans="1:13" ht="12.75">
      <c r="A397" s="1"/>
      <c r="B397" s="1"/>
      <c r="C397" s="1"/>
      <c r="D397" s="1"/>
      <c r="E397" s="1"/>
      <c r="F397" s="1"/>
      <c r="G397" s="1"/>
      <c r="H397" s="625"/>
      <c r="I397" s="625"/>
      <c r="J397" s="625"/>
      <c r="K397" s="625"/>
      <c r="L397" s="645"/>
      <c r="M397" s="625"/>
    </row>
    <row r="398" spans="1:13" ht="12.75">
      <c r="A398" s="1"/>
      <c r="B398" s="1"/>
      <c r="C398" s="1"/>
      <c r="D398" s="1"/>
      <c r="E398" s="1"/>
      <c r="F398" s="1"/>
      <c r="G398" s="1"/>
      <c r="H398" s="625"/>
      <c r="I398" s="625"/>
      <c r="J398" s="625"/>
      <c r="K398" s="625"/>
      <c r="L398" s="645"/>
      <c r="M398" s="625"/>
    </row>
    <row r="399" spans="1:13" ht="12.75">
      <c r="A399" s="1"/>
      <c r="B399" s="1"/>
      <c r="C399" s="1"/>
      <c r="D399" s="1"/>
      <c r="E399" s="1"/>
      <c r="F399" s="1"/>
      <c r="G399" s="1"/>
      <c r="H399" s="625"/>
      <c r="I399" s="625"/>
      <c r="J399" s="625"/>
      <c r="K399" s="625"/>
      <c r="L399" s="645"/>
      <c r="M399" s="625"/>
    </row>
    <row r="400" spans="1:13" ht="12.75">
      <c r="A400" s="1"/>
      <c r="B400" s="1"/>
      <c r="C400" s="1"/>
      <c r="D400" s="1"/>
      <c r="E400" s="1"/>
      <c r="F400" s="1"/>
      <c r="G400" s="1"/>
      <c r="H400" s="625"/>
      <c r="I400" s="625"/>
      <c r="J400" s="625"/>
      <c r="K400" s="625"/>
      <c r="L400" s="645"/>
      <c r="M400" s="625"/>
    </row>
    <row r="401" spans="1:13" ht="12.75">
      <c r="A401" s="1"/>
      <c r="B401" s="1"/>
      <c r="C401" s="1"/>
      <c r="D401" s="1"/>
      <c r="E401" s="1"/>
      <c r="F401" s="1"/>
      <c r="G401" s="1"/>
      <c r="H401" s="625"/>
      <c r="I401" s="625"/>
      <c r="J401" s="625"/>
      <c r="K401" s="625"/>
      <c r="L401" s="645"/>
      <c r="M401" s="625"/>
    </row>
    <row r="402" spans="1:13" ht="12.75">
      <c r="A402" s="1"/>
      <c r="B402" s="1"/>
      <c r="C402" s="1"/>
      <c r="D402" s="1"/>
      <c r="E402" s="1"/>
      <c r="F402" s="1"/>
      <c r="G402" s="1"/>
      <c r="H402" s="625"/>
      <c r="I402" s="625"/>
      <c r="J402" s="625"/>
      <c r="K402" s="625"/>
      <c r="L402" s="645"/>
      <c r="M402" s="625"/>
    </row>
    <row r="403" spans="1:13" ht="12.75">
      <c r="A403" s="1"/>
      <c r="B403" s="1"/>
      <c r="C403" s="1"/>
      <c r="D403" s="1"/>
      <c r="E403" s="1"/>
      <c r="F403" s="1"/>
      <c r="G403" s="1"/>
      <c r="H403" s="625"/>
      <c r="I403" s="625"/>
      <c r="J403" s="625"/>
      <c r="K403" s="625"/>
      <c r="L403" s="645"/>
      <c r="M403" s="625"/>
    </row>
    <row r="404" spans="1:13" ht="12.75">
      <c r="A404" s="1"/>
      <c r="B404" s="1"/>
      <c r="C404" s="1"/>
      <c r="D404" s="1"/>
      <c r="E404" s="1"/>
      <c r="F404" s="1"/>
      <c r="G404" s="1"/>
      <c r="H404" s="625"/>
      <c r="I404" s="625"/>
      <c r="J404" s="625"/>
      <c r="K404" s="625"/>
      <c r="L404" s="645"/>
      <c r="M404" s="625"/>
    </row>
    <row r="405" spans="1:13" ht="12.75">
      <c r="A405" s="1"/>
      <c r="B405" s="1"/>
      <c r="C405" s="1"/>
      <c r="D405" s="1"/>
      <c r="E405" s="1"/>
      <c r="F405" s="1"/>
      <c r="G405" s="1"/>
      <c r="H405" s="625"/>
      <c r="I405" s="625"/>
      <c r="J405" s="625"/>
      <c r="K405" s="625"/>
      <c r="L405" s="645"/>
      <c r="M405" s="625"/>
    </row>
    <row r="406" spans="1:13" ht="12.75">
      <c r="A406" s="1"/>
      <c r="B406" s="1"/>
      <c r="C406" s="1"/>
      <c r="D406" s="1"/>
      <c r="E406" s="1"/>
      <c r="F406" s="1"/>
      <c r="G406" s="1"/>
      <c r="H406" s="625"/>
      <c r="I406" s="625"/>
      <c r="J406" s="625"/>
      <c r="K406" s="625"/>
      <c r="L406" s="645"/>
      <c r="M406" s="625"/>
    </row>
    <row r="407" spans="1:13" ht="12.75">
      <c r="A407" s="1"/>
      <c r="B407" s="1"/>
      <c r="C407" s="1"/>
      <c r="D407" s="1"/>
      <c r="E407" s="1"/>
      <c r="F407" s="1"/>
      <c r="G407" s="1"/>
      <c r="H407" s="625"/>
      <c r="I407" s="625"/>
      <c r="J407" s="625"/>
      <c r="K407" s="625"/>
      <c r="L407" s="645"/>
      <c r="M407" s="625"/>
    </row>
    <row r="408" spans="1:13" ht="12.75">
      <c r="A408" s="1"/>
      <c r="B408" s="1"/>
      <c r="C408" s="1"/>
      <c r="D408" s="1"/>
      <c r="E408" s="1"/>
      <c r="F408" s="1"/>
      <c r="G408" s="1"/>
      <c r="H408" s="625"/>
      <c r="I408" s="625"/>
      <c r="J408" s="625"/>
      <c r="K408" s="625"/>
      <c r="L408" s="645"/>
      <c r="M408" s="625"/>
    </row>
    <row r="409" spans="1:13" ht="12.75">
      <c r="A409" s="1"/>
      <c r="B409" s="1"/>
      <c r="C409" s="1"/>
      <c r="D409" s="1"/>
      <c r="E409" s="1"/>
      <c r="F409" s="1"/>
      <c r="G409" s="1"/>
      <c r="H409" s="625"/>
      <c r="I409" s="625"/>
      <c r="J409" s="625"/>
      <c r="K409" s="625"/>
      <c r="L409" s="645"/>
      <c r="M409" s="625"/>
    </row>
    <row r="410" spans="1:13" ht="12.75">
      <c r="A410" s="1"/>
      <c r="B410" s="1"/>
      <c r="C410" s="1"/>
      <c r="D410" s="1"/>
      <c r="E410" s="1"/>
      <c r="F410" s="1"/>
      <c r="G410" s="1"/>
      <c r="H410" s="625"/>
      <c r="I410" s="625"/>
      <c r="J410" s="625"/>
      <c r="K410" s="625"/>
      <c r="L410" s="645"/>
      <c r="M410" s="625"/>
    </row>
    <row r="411" spans="1:13" ht="12.75">
      <c r="A411" s="1"/>
      <c r="B411" s="1"/>
      <c r="C411" s="1"/>
      <c r="D411" s="1"/>
      <c r="E411" s="1"/>
      <c r="F411" s="1"/>
      <c r="G411" s="1"/>
      <c r="H411" s="625"/>
      <c r="I411" s="625"/>
      <c r="J411" s="625"/>
      <c r="K411" s="625"/>
      <c r="L411" s="645"/>
      <c r="M411" s="625"/>
    </row>
    <row r="412" spans="1:13" ht="12.75">
      <c r="A412" s="1"/>
      <c r="B412" s="1"/>
      <c r="C412" s="1"/>
      <c r="D412" s="1"/>
      <c r="E412" s="1"/>
      <c r="F412" s="1"/>
      <c r="G412" s="1"/>
      <c r="H412" s="625"/>
      <c r="I412" s="625"/>
      <c r="J412" s="625"/>
      <c r="K412" s="625"/>
      <c r="L412" s="645"/>
      <c r="M412" s="625"/>
    </row>
    <row r="413" spans="1:13" ht="12.75">
      <c r="A413" s="1"/>
      <c r="B413" s="1"/>
      <c r="C413" s="1"/>
      <c r="D413" s="1"/>
      <c r="E413" s="1"/>
      <c r="F413" s="1"/>
      <c r="G413" s="1"/>
      <c r="H413" s="625"/>
      <c r="I413" s="625"/>
      <c r="J413" s="625"/>
      <c r="K413" s="625"/>
      <c r="L413" s="645"/>
      <c r="M413" s="625"/>
    </row>
    <row r="414" spans="1:13" ht="12.75">
      <c r="A414" s="1"/>
      <c r="B414" s="1"/>
      <c r="C414" s="1"/>
      <c r="D414" s="1"/>
      <c r="E414" s="1"/>
      <c r="F414" s="1"/>
      <c r="G414" s="1"/>
      <c r="H414" s="625"/>
      <c r="I414" s="625"/>
      <c r="J414" s="625"/>
      <c r="K414" s="625"/>
      <c r="L414" s="645"/>
      <c r="M414" s="625"/>
    </row>
    <row r="415" spans="1:13" ht="12.75">
      <c r="A415" s="1"/>
      <c r="B415" s="1"/>
      <c r="C415" s="1"/>
      <c r="D415" s="1"/>
      <c r="E415" s="1"/>
      <c r="F415" s="1"/>
      <c r="G415" s="1"/>
      <c r="H415" s="625"/>
      <c r="I415" s="625"/>
      <c r="J415" s="625"/>
      <c r="K415" s="625"/>
      <c r="L415" s="645"/>
      <c r="M415" s="625"/>
    </row>
    <row r="416" spans="1:13" ht="12.75">
      <c r="A416" s="1"/>
      <c r="B416" s="1"/>
      <c r="C416" s="1"/>
      <c r="D416" s="1"/>
      <c r="E416" s="1"/>
      <c r="F416" s="1"/>
      <c r="G416" s="1"/>
      <c r="H416" s="625"/>
      <c r="I416" s="625"/>
      <c r="J416" s="625"/>
      <c r="K416" s="625"/>
      <c r="L416" s="645"/>
      <c r="M416" s="625"/>
    </row>
    <row r="417" spans="1:13" ht="12.75">
      <c r="A417" s="1"/>
      <c r="B417" s="1"/>
      <c r="C417" s="1"/>
      <c r="D417" s="1"/>
      <c r="E417" s="1"/>
      <c r="F417" s="1"/>
      <c r="G417" s="1"/>
      <c r="H417" s="625"/>
      <c r="I417" s="625"/>
      <c r="J417" s="625"/>
      <c r="K417" s="625"/>
      <c r="L417" s="645"/>
      <c r="M417" s="625"/>
    </row>
    <row r="418" spans="1:13" ht="12.75">
      <c r="A418" s="1"/>
      <c r="B418" s="1"/>
      <c r="C418" s="1"/>
      <c r="D418" s="1"/>
      <c r="E418" s="1"/>
      <c r="F418" s="1"/>
      <c r="G418" s="1"/>
      <c r="H418" s="625"/>
      <c r="I418" s="625"/>
      <c r="J418" s="625"/>
      <c r="K418" s="625"/>
      <c r="L418" s="645"/>
      <c r="M418" s="625"/>
    </row>
    <row r="419" spans="1:13" ht="12.75">
      <c r="A419" s="1"/>
      <c r="B419" s="1"/>
      <c r="C419" s="1"/>
      <c r="D419" s="1"/>
      <c r="E419" s="1"/>
      <c r="F419" s="1"/>
      <c r="G419" s="1"/>
      <c r="H419" s="625"/>
      <c r="I419" s="625"/>
      <c r="J419" s="625"/>
      <c r="K419" s="625"/>
      <c r="L419" s="645"/>
      <c r="M419" s="625"/>
    </row>
    <row r="420" spans="1:13" ht="12.75">
      <c r="A420" s="1"/>
      <c r="B420" s="1"/>
      <c r="C420" s="1"/>
      <c r="D420" s="1"/>
      <c r="E420" s="1"/>
      <c r="F420" s="1"/>
      <c r="G420" s="1"/>
      <c r="H420" s="625"/>
      <c r="I420" s="625"/>
      <c r="J420" s="625"/>
      <c r="K420" s="625"/>
      <c r="L420" s="645"/>
      <c r="M420" s="625"/>
    </row>
    <row r="421" spans="1:13" ht="12.75">
      <c r="A421" s="1"/>
      <c r="B421" s="1"/>
      <c r="C421" s="1"/>
      <c r="D421" s="1"/>
      <c r="E421" s="1"/>
      <c r="F421" s="1"/>
      <c r="G421" s="1"/>
      <c r="H421" s="625"/>
      <c r="I421" s="625"/>
      <c r="J421" s="625"/>
      <c r="K421" s="625"/>
      <c r="L421" s="645"/>
      <c r="M421" s="625"/>
    </row>
    <row r="422" spans="1:13" ht="12.75">
      <c r="A422" s="1"/>
      <c r="B422" s="1"/>
      <c r="C422" s="1"/>
      <c r="D422" s="1"/>
      <c r="E422" s="1"/>
      <c r="F422" s="1"/>
      <c r="G422" s="1"/>
      <c r="H422" s="625"/>
      <c r="I422" s="625"/>
      <c r="J422" s="625"/>
      <c r="K422" s="625"/>
      <c r="L422" s="645"/>
      <c r="M422" s="625"/>
    </row>
    <row r="423" spans="1:13" ht="12.75">
      <c r="A423" s="1"/>
      <c r="B423" s="1"/>
      <c r="C423" s="1"/>
      <c r="D423" s="1"/>
      <c r="E423" s="1"/>
      <c r="F423" s="1"/>
      <c r="G423" s="1"/>
      <c r="H423" s="625"/>
      <c r="I423" s="625"/>
      <c r="J423" s="625"/>
      <c r="K423" s="625"/>
      <c r="L423" s="645"/>
      <c r="M423" s="625"/>
    </row>
    <row r="424" spans="1:13" ht="12.75">
      <c r="A424" s="1"/>
      <c r="B424" s="1"/>
      <c r="C424" s="1"/>
      <c r="D424" s="1"/>
      <c r="E424" s="1"/>
      <c r="F424" s="1"/>
      <c r="G424" s="1"/>
      <c r="H424" s="625"/>
      <c r="I424" s="625"/>
      <c r="J424" s="625"/>
      <c r="K424" s="625"/>
      <c r="L424" s="645"/>
      <c r="M424" s="625"/>
    </row>
    <row r="425" spans="1:13" ht="12.75">
      <c r="A425" s="1"/>
      <c r="B425" s="1"/>
      <c r="C425" s="1"/>
      <c r="D425" s="1"/>
      <c r="E425" s="1"/>
      <c r="F425" s="1"/>
      <c r="G425" s="1"/>
      <c r="H425" s="625"/>
      <c r="I425" s="625"/>
      <c r="J425" s="625"/>
      <c r="K425" s="625"/>
      <c r="L425" s="645"/>
      <c r="M425" s="625"/>
    </row>
    <row r="426" spans="1:13" ht="12.75">
      <c r="A426" s="1"/>
      <c r="B426" s="1"/>
      <c r="C426" s="1"/>
      <c r="D426" s="1"/>
      <c r="E426" s="1"/>
      <c r="F426" s="1"/>
      <c r="G426" s="1"/>
      <c r="H426" s="625"/>
      <c r="I426" s="625"/>
      <c r="J426" s="625"/>
      <c r="K426" s="625"/>
      <c r="L426" s="645"/>
      <c r="M426" s="625"/>
    </row>
    <row r="427" spans="1:13" ht="12.75">
      <c r="A427" s="1"/>
      <c r="B427" s="1"/>
      <c r="C427" s="1"/>
      <c r="D427" s="1"/>
      <c r="E427" s="1"/>
      <c r="F427" s="1"/>
      <c r="G427" s="1"/>
      <c r="H427" s="625"/>
      <c r="I427" s="625"/>
      <c r="J427" s="625"/>
      <c r="K427" s="625"/>
      <c r="L427" s="645"/>
      <c r="M427" s="625"/>
    </row>
    <row r="428" spans="1:13" ht="12.75">
      <c r="A428" s="1"/>
      <c r="B428" s="1"/>
      <c r="C428" s="1"/>
      <c r="D428" s="1"/>
      <c r="E428" s="1"/>
      <c r="F428" s="1"/>
      <c r="G428" s="1"/>
      <c r="H428" s="625"/>
      <c r="I428" s="625"/>
      <c r="J428" s="625"/>
      <c r="K428" s="625"/>
      <c r="L428" s="645"/>
      <c r="M428" s="625"/>
    </row>
    <row r="429" spans="1:13" ht="12.75">
      <c r="A429" s="1"/>
      <c r="B429" s="1"/>
      <c r="C429" s="1"/>
      <c r="D429" s="1"/>
      <c r="E429" s="1"/>
      <c r="F429" s="1"/>
      <c r="G429" s="1"/>
      <c r="H429" s="625"/>
      <c r="I429" s="625"/>
      <c r="J429" s="625"/>
      <c r="K429" s="625"/>
      <c r="L429" s="645"/>
      <c r="M429" s="625"/>
    </row>
    <row r="430" spans="1:13" ht="12.75">
      <c r="A430" s="1"/>
      <c r="B430" s="1"/>
      <c r="C430" s="1"/>
      <c r="D430" s="1"/>
      <c r="E430" s="1"/>
      <c r="F430" s="1"/>
      <c r="G430" s="1"/>
      <c r="H430" s="625"/>
      <c r="I430" s="625"/>
      <c r="J430" s="625"/>
      <c r="K430" s="625"/>
      <c r="L430" s="645"/>
      <c r="M430" s="625"/>
    </row>
    <row r="431" spans="1:13" ht="12.75">
      <c r="A431" s="1"/>
      <c r="B431" s="1"/>
      <c r="C431" s="1"/>
      <c r="D431" s="1"/>
      <c r="E431" s="1"/>
      <c r="F431" s="1"/>
      <c r="G431" s="1"/>
      <c r="H431" s="625"/>
      <c r="I431" s="625"/>
      <c r="J431" s="625"/>
      <c r="K431" s="625"/>
      <c r="L431" s="645"/>
      <c r="M431" s="625"/>
    </row>
    <row r="432" spans="1:13" ht="12.75">
      <c r="A432" s="1"/>
      <c r="B432" s="1"/>
      <c r="C432" s="1"/>
      <c r="D432" s="1"/>
      <c r="E432" s="1"/>
      <c r="F432" s="1"/>
      <c r="G432" s="1"/>
      <c r="H432" s="625"/>
      <c r="I432" s="625"/>
      <c r="J432" s="625"/>
      <c r="K432" s="625"/>
      <c r="L432" s="645"/>
      <c r="M432" s="625"/>
    </row>
    <row r="433" spans="1:13" ht="12.75">
      <c r="A433" s="1"/>
      <c r="B433" s="1"/>
      <c r="C433" s="1"/>
      <c r="D433" s="1"/>
      <c r="E433" s="1"/>
      <c r="F433" s="1"/>
      <c r="G433" s="1"/>
      <c r="H433" s="625"/>
      <c r="I433" s="625"/>
      <c r="J433" s="625"/>
      <c r="K433" s="625"/>
      <c r="L433" s="645"/>
      <c r="M433" s="625"/>
    </row>
    <row r="434" spans="1:13" ht="12.75">
      <c r="A434" s="1"/>
      <c r="B434" s="1"/>
      <c r="C434" s="1"/>
      <c r="D434" s="1"/>
      <c r="E434" s="1"/>
      <c r="F434" s="1"/>
      <c r="G434" s="1"/>
      <c r="H434" s="625"/>
      <c r="I434" s="625"/>
      <c r="J434" s="625"/>
      <c r="K434" s="625"/>
      <c r="L434" s="645"/>
      <c r="M434" s="625"/>
    </row>
    <row r="435" spans="1:13" ht="12.75">
      <c r="A435" s="1"/>
      <c r="B435" s="1"/>
      <c r="C435" s="1"/>
      <c r="D435" s="1"/>
      <c r="E435" s="1"/>
      <c r="F435" s="1"/>
      <c r="G435" s="1"/>
      <c r="H435" s="625"/>
      <c r="I435" s="625"/>
      <c r="J435" s="625"/>
      <c r="K435" s="625"/>
      <c r="L435" s="645"/>
      <c r="M435" s="625"/>
    </row>
    <row r="436" spans="1:13" ht="12.75">
      <c r="A436" s="1"/>
      <c r="B436" s="1"/>
      <c r="C436" s="1"/>
      <c r="D436" s="1"/>
      <c r="E436" s="1"/>
      <c r="F436" s="1"/>
      <c r="G436" s="1"/>
      <c r="H436" s="625"/>
      <c r="I436" s="625"/>
      <c r="J436" s="625"/>
      <c r="K436" s="625"/>
      <c r="L436" s="645"/>
      <c r="M436" s="625"/>
    </row>
    <row r="437" spans="1:13" ht="12.75">
      <c r="A437" s="1"/>
      <c r="B437" s="1"/>
      <c r="C437" s="1"/>
      <c r="D437" s="1"/>
      <c r="E437" s="1"/>
      <c r="F437" s="1"/>
      <c r="G437" s="1"/>
      <c r="H437" s="625"/>
      <c r="I437" s="625"/>
      <c r="J437" s="625"/>
      <c r="K437" s="625"/>
      <c r="L437" s="645"/>
      <c r="M437" s="625"/>
    </row>
    <row r="438" spans="1:13" ht="12.75">
      <c r="A438" s="1"/>
      <c r="B438" s="1"/>
      <c r="C438" s="1"/>
      <c r="D438" s="1"/>
      <c r="E438" s="1"/>
      <c r="F438" s="1"/>
      <c r="G438" s="1"/>
      <c r="H438" s="625"/>
      <c r="I438" s="625"/>
      <c r="J438" s="625"/>
      <c r="K438" s="625"/>
      <c r="L438" s="645"/>
      <c r="M438" s="625"/>
    </row>
    <row r="439" spans="1:13" ht="12.75">
      <c r="A439" s="1"/>
      <c r="B439" s="1"/>
      <c r="C439" s="1"/>
      <c r="D439" s="1"/>
      <c r="E439" s="1"/>
      <c r="F439" s="1"/>
      <c r="G439" s="1"/>
      <c r="H439" s="625"/>
      <c r="I439" s="625"/>
      <c r="J439" s="625"/>
      <c r="K439" s="625"/>
      <c r="L439" s="645"/>
      <c r="M439" s="625"/>
    </row>
    <row r="440" spans="1:13" ht="12.75">
      <c r="A440" s="1"/>
      <c r="B440" s="1"/>
      <c r="C440" s="1"/>
      <c r="D440" s="1"/>
      <c r="E440" s="1"/>
      <c r="F440" s="1"/>
      <c r="G440" s="1"/>
      <c r="H440" s="625"/>
      <c r="I440" s="625"/>
      <c r="J440" s="625"/>
      <c r="K440" s="625"/>
      <c r="L440" s="645"/>
      <c r="M440" s="625"/>
    </row>
    <row r="441" spans="1:13" ht="12.75">
      <c r="A441" s="1"/>
      <c r="B441" s="1"/>
      <c r="C441" s="1"/>
      <c r="D441" s="1"/>
      <c r="E441" s="1"/>
      <c r="F441" s="1"/>
      <c r="G441" s="1"/>
      <c r="H441" s="625"/>
      <c r="I441" s="625"/>
      <c r="J441" s="625"/>
      <c r="K441" s="625"/>
      <c r="L441" s="645"/>
      <c r="M441" s="625"/>
    </row>
    <row r="442" spans="1:13" ht="12.75">
      <c r="A442" s="1"/>
      <c r="B442" s="1"/>
      <c r="C442" s="1"/>
      <c r="D442" s="1"/>
      <c r="E442" s="1"/>
      <c r="F442" s="1"/>
      <c r="G442" s="1"/>
      <c r="H442" s="625"/>
      <c r="I442" s="625"/>
      <c r="J442" s="625"/>
      <c r="K442" s="625"/>
      <c r="L442" s="645"/>
      <c r="M442" s="625"/>
    </row>
    <row r="443" spans="1:13" ht="12.75">
      <c r="A443" s="1"/>
      <c r="B443" s="1"/>
      <c r="C443" s="1"/>
      <c r="D443" s="1"/>
      <c r="E443" s="1"/>
      <c r="F443" s="1"/>
      <c r="G443" s="1"/>
      <c r="H443" s="625"/>
      <c r="I443" s="625"/>
      <c r="J443" s="625"/>
      <c r="K443" s="625"/>
      <c r="L443" s="645"/>
      <c r="M443" s="625"/>
    </row>
    <row r="444" spans="1:13" ht="12.75">
      <c r="A444" s="1"/>
      <c r="B444" s="1"/>
      <c r="C444" s="1"/>
      <c r="D444" s="1"/>
      <c r="E444" s="1"/>
      <c r="F444" s="1"/>
      <c r="G444" s="1"/>
      <c r="H444" s="625"/>
      <c r="I444" s="625"/>
      <c r="J444" s="625"/>
      <c r="K444" s="625"/>
      <c r="L444" s="645"/>
      <c r="M444" s="625"/>
    </row>
    <row r="445" spans="1:13" ht="12.75">
      <c r="A445" s="1"/>
      <c r="B445" s="1"/>
      <c r="C445" s="1"/>
      <c r="D445" s="1"/>
      <c r="E445" s="1"/>
      <c r="F445" s="1"/>
      <c r="G445" s="1"/>
      <c r="H445" s="625"/>
      <c r="I445" s="625"/>
      <c r="J445" s="625"/>
      <c r="K445" s="625"/>
      <c r="L445" s="645"/>
      <c r="M445" s="625"/>
    </row>
    <row r="446" spans="1:13" ht="12.75">
      <c r="A446" s="1"/>
      <c r="B446" s="1"/>
      <c r="C446" s="1"/>
      <c r="D446" s="1"/>
      <c r="E446" s="1"/>
      <c r="F446" s="1"/>
      <c r="G446" s="1"/>
      <c r="H446" s="625"/>
      <c r="I446" s="625"/>
      <c r="J446" s="625"/>
      <c r="K446" s="625"/>
      <c r="L446" s="645"/>
      <c r="M446" s="625"/>
    </row>
    <row r="447" spans="1:13" ht="12.75">
      <c r="A447" s="1"/>
      <c r="B447" s="1"/>
      <c r="C447" s="1"/>
      <c r="D447" s="1"/>
      <c r="E447" s="1"/>
      <c r="F447" s="1"/>
      <c r="G447" s="1"/>
      <c r="H447" s="625"/>
      <c r="I447" s="625"/>
      <c r="J447" s="625"/>
      <c r="K447" s="625"/>
      <c r="L447" s="645"/>
      <c r="M447" s="625"/>
    </row>
    <row r="448" spans="1:13" ht="12.75">
      <c r="A448" s="1"/>
      <c r="B448" s="1"/>
      <c r="C448" s="1"/>
      <c r="D448" s="1"/>
      <c r="E448" s="1"/>
      <c r="F448" s="1"/>
      <c r="G448" s="1"/>
      <c r="H448" s="625"/>
      <c r="I448" s="625"/>
      <c r="J448" s="625"/>
      <c r="K448" s="625"/>
      <c r="L448" s="645"/>
      <c r="M448" s="625"/>
    </row>
    <row r="449" spans="1:13" ht="12.75">
      <c r="A449" s="1"/>
      <c r="B449" s="1"/>
      <c r="C449" s="1"/>
      <c r="D449" s="1"/>
      <c r="E449" s="1"/>
      <c r="F449" s="1"/>
      <c r="G449" s="1"/>
      <c r="H449" s="625"/>
      <c r="I449" s="625"/>
      <c r="J449" s="625"/>
      <c r="K449" s="625"/>
      <c r="L449" s="645"/>
      <c r="M449" s="625"/>
    </row>
    <row r="450" spans="1:13" ht="12.75">
      <c r="A450" s="1"/>
      <c r="B450" s="1"/>
      <c r="C450" s="1"/>
      <c r="D450" s="1"/>
      <c r="E450" s="1"/>
      <c r="F450" s="1"/>
      <c r="G450" s="1"/>
      <c r="H450" s="625"/>
      <c r="I450" s="625"/>
      <c r="J450" s="625"/>
      <c r="K450" s="625"/>
      <c r="L450" s="645"/>
      <c r="M450" s="625"/>
    </row>
    <row r="451" spans="1:13" ht="12.75">
      <c r="A451" s="1"/>
      <c r="B451" s="1"/>
      <c r="C451" s="1"/>
      <c r="D451" s="1"/>
      <c r="E451" s="1"/>
      <c r="F451" s="1"/>
      <c r="G451" s="1"/>
      <c r="H451" s="625"/>
      <c r="I451" s="625"/>
      <c r="J451" s="625"/>
      <c r="K451" s="625"/>
      <c r="L451" s="645"/>
      <c r="M451" s="625"/>
    </row>
    <row r="452" spans="1:13" ht="12.75">
      <c r="A452" s="1"/>
      <c r="B452" s="1"/>
      <c r="C452" s="1"/>
      <c r="D452" s="1"/>
      <c r="E452" s="1"/>
      <c r="F452" s="1"/>
      <c r="G452" s="1"/>
      <c r="H452" s="625"/>
      <c r="I452" s="625"/>
      <c r="J452" s="625"/>
      <c r="K452" s="625"/>
      <c r="L452" s="645"/>
      <c r="M452" s="625"/>
    </row>
    <row r="453" spans="1:13" ht="12.75">
      <c r="A453" s="1"/>
      <c r="B453" s="1"/>
      <c r="C453" s="1"/>
      <c r="D453" s="1"/>
      <c r="E453" s="1"/>
      <c r="F453" s="1"/>
      <c r="G453" s="1"/>
      <c r="H453" s="625"/>
      <c r="I453" s="625"/>
      <c r="J453" s="625"/>
      <c r="K453" s="625"/>
      <c r="L453" s="645"/>
      <c r="M453" s="625"/>
    </row>
    <row r="454" spans="1:13" ht="12.75">
      <c r="A454" s="1"/>
      <c r="B454" s="1"/>
      <c r="C454" s="1"/>
      <c r="D454" s="1"/>
      <c r="E454" s="1"/>
      <c r="F454" s="1"/>
      <c r="G454" s="1"/>
      <c r="H454" s="625"/>
      <c r="I454" s="625"/>
      <c r="J454" s="625"/>
      <c r="K454" s="625"/>
      <c r="L454" s="645"/>
      <c r="M454" s="625"/>
    </row>
    <row r="455" spans="1:13" ht="12.75">
      <c r="A455" s="1"/>
      <c r="B455" s="1"/>
      <c r="C455" s="1"/>
      <c r="D455" s="1"/>
      <c r="E455" s="1"/>
      <c r="F455" s="1"/>
      <c r="G455" s="1"/>
      <c r="H455" s="625"/>
      <c r="I455" s="625"/>
      <c r="J455" s="625"/>
      <c r="K455" s="625"/>
      <c r="L455" s="645"/>
      <c r="M455" s="625"/>
    </row>
    <row r="456" spans="1:13" ht="12.75">
      <c r="A456" s="1"/>
      <c r="B456" s="1"/>
      <c r="C456" s="1"/>
      <c r="D456" s="1"/>
      <c r="E456" s="1"/>
      <c r="F456" s="1"/>
      <c r="G456" s="1"/>
      <c r="H456" s="625"/>
      <c r="I456" s="625"/>
      <c r="J456" s="625"/>
      <c r="K456" s="625"/>
      <c r="L456" s="645"/>
      <c r="M456" s="625"/>
    </row>
    <row r="457" spans="1:13" ht="12.75">
      <c r="A457" s="1"/>
      <c r="B457" s="1"/>
      <c r="C457" s="1"/>
      <c r="D457" s="1"/>
      <c r="E457" s="1"/>
      <c r="F457" s="1"/>
      <c r="G457" s="1"/>
      <c r="H457" s="625"/>
      <c r="I457" s="625"/>
      <c r="J457" s="625"/>
      <c r="K457" s="625"/>
      <c r="L457" s="645"/>
      <c r="M457" s="625"/>
    </row>
    <row r="458" spans="1:13" ht="12.75">
      <c r="A458" s="1"/>
      <c r="B458" s="1"/>
      <c r="C458" s="1"/>
      <c r="D458" s="1"/>
      <c r="E458" s="1"/>
      <c r="F458" s="1"/>
      <c r="G458" s="1"/>
      <c r="H458" s="625"/>
      <c r="I458" s="625"/>
      <c r="J458" s="625"/>
      <c r="K458" s="625"/>
      <c r="L458" s="645"/>
      <c r="M458" s="625"/>
    </row>
    <row r="459" spans="1:13" ht="12.75">
      <c r="A459" s="1"/>
      <c r="B459" s="1"/>
      <c r="C459" s="1"/>
      <c r="D459" s="1"/>
      <c r="E459" s="1"/>
      <c r="F459" s="1"/>
      <c r="G459" s="1"/>
      <c r="H459" s="625"/>
      <c r="I459" s="625"/>
      <c r="J459" s="625"/>
      <c r="K459" s="625"/>
      <c r="L459" s="645"/>
      <c r="M459" s="625"/>
    </row>
    <row r="460" spans="1:13" ht="12.75">
      <c r="A460" s="1"/>
      <c r="B460" s="1"/>
      <c r="C460" s="1"/>
      <c r="D460" s="1"/>
      <c r="E460" s="1"/>
      <c r="F460" s="1"/>
      <c r="G460" s="1"/>
      <c r="H460" s="625"/>
      <c r="I460" s="625"/>
      <c r="J460" s="625"/>
      <c r="K460" s="625"/>
      <c r="L460" s="645"/>
      <c r="M460" s="625"/>
    </row>
    <row r="461" spans="1:13" ht="12.75">
      <c r="A461" s="1"/>
      <c r="B461" s="1"/>
      <c r="C461" s="1"/>
      <c r="D461" s="1"/>
      <c r="E461" s="1"/>
      <c r="F461" s="1"/>
      <c r="G461" s="1"/>
      <c r="H461" s="625"/>
      <c r="I461" s="625"/>
      <c r="J461" s="625"/>
      <c r="K461" s="625"/>
      <c r="L461" s="645"/>
      <c r="M461" s="625"/>
    </row>
    <row r="462" spans="1:13" ht="12.75">
      <c r="A462" s="1"/>
      <c r="B462" s="1"/>
      <c r="C462" s="1"/>
      <c r="D462" s="1"/>
      <c r="E462" s="1"/>
      <c r="F462" s="1"/>
      <c r="G462" s="1"/>
      <c r="H462" s="625"/>
      <c r="I462" s="625"/>
      <c r="J462" s="625"/>
      <c r="K462" s="625"/>
      <c r="L462" s="645"/>
      <c r="M462" s="625"/>
    </row>
    <row r="463" spans="1:13" ht="12.75">
      <c r="A463" s="1"/>
      <c r="B463" s="1"/>
      <c r="C463" s="1"/>
      <c r="D463" s="1"/>
      <c r="E463" s="1"/>
      <c r="F463" s="1"/>
      <c r="G463" s="1"/>
      <c r="H463" s="625"/>
      <c r="I463" s="625"/>
      <c r="J463" s="625"/>
      <c r="K463" s="625"/>
      <c r="L463" s="645"/>
      <c r="M463" s="625"/>
    </row>
    <row r="464" spans="1:13" ht="12.75">
      <c r="A464" s="1"/>
      <c r="B464" s="1"/>
      <c r="C464" s="1"/>
      <c r="D464" s="1"/>
      <c r="E464" s="1"/>
      <c r="F464" s="1"/>
      <c r="G464" s="1"/>
      <c r="H464" s="625"/>
      <c r="I464" s="625"/>
      <c r="J464" s="625"/>
      <c r="K464" s="625"/>
      <c r="L464" s="645"/>
      <c r="M464" s="625"/>
    </row>
    <row r="465" spans="1:13" ht="12.75">
      <c r="A465" s="1"/>
      <c r="B465" s="1"/>
      <c r="C465" s="1"/>
      <c r="D465" s="1"/>
      <c r="E465" s="1"/>
      <c r="F465" s="1"/>
      <c r="G465" s="1"/>
      <c r="H465" s="625"/>
      <c r="I465" s="625"/>
      <c r="J465" s="625"/>
      <c r="K465" s="625"/>
      <c r="L465" s="645"/>
      <c r="M465" s="625"/>
    </row>
    <row r="466" spans="1:13" ht="12.75">
      <c r="A466" s="1"/>
      <c r="B466" s="1"/>
      <c r="C466" s="1"/>
      <c r="D466" s="1"/>
      <c r="E466" s="1"/>
      <c r="F466" s="1"/>
      <c r="G466" s="1"/>
      <c r="H466" s="625"/>
      <c r="I466" s="625"/>
      <c r="J466" s="625"/>
      <c r="K466" s="625"/>
      <c r="L466" s="645"/>
      <c r="M466" s="625"/>
    </row>
    <row r="467" spans="1:13" ht="12.75">
      <c r="A467" s="1"/>
      <c r="B467" s="1"/>
      <c r="C467" s="1"/>
      <c r="D467" s="1"/>
      <c r="E467" s="1"/>
      <c r="F467" s="1"/>
      <c r="G467" s="1"/>
      <c r="H467" s="625"/>
      <c r="I467" s="625"/>
      <c r="J467" s="625"/>
      <c r="K467" s="625"/>
      <c r="L467" s="645"/>
      <c r="M467" s="625"/>
    </row>
    <row r="468" spans="1:13" ht="12.75">
      <c r="A468" s="1"/>
      <c r="B468" s="1"/>
      <c r="C468" s="1"/>
      <c r="D468" s="1"/>
      <c r="E468" s="1"/>
      <c r="F468" s="1"/>
      <c r="G468" s="1"/>
      <c r="H468" s="625"/>
      <c r="I468" s="625"/>
      <c r="J468" s="625"/>
      <c r="K468" s="625"/>
      <c r="L468" s="645"/>
      <c r="M468" s="625"/>
    </row>
    <row r="469" spans="1:13" ht="12.75">
      <c r="A469" s="1"/>
      <c r="B469" s="1"/>
      <c r="C469" s="1"/>
      <c r="D469" s="1"/>
      <c r="E469" s="1"/>
      <c r="F469" s="1"/>
      <c r="G469" s="1"/>
      <c r="H469" s="625"/>
      <c r="I469" s="625"/>
      <c r="J469" s="625"/>
      <c r="K469" s="625"/>
      <c r="L469" s="645"/>
      <c r="M469" s="625"/>
    </row>
    <row r="470" spans="1:13" ht="12.75">
      <c r="A470" s="1"/>
      <c r="B470" s="1"/>
      <c r="C470" s="1"/>
      <c r="D470" s="1"/>
      <c r="E470" s="1"/>
      <c r="F470" s="1"/>
      <c r="G470" s="1"/>
      <c r="H470" s="625"/>
      <c r="I470" s="625"/>
      <c r="J470" s="625"/>
      <c r="K470" s="625"/>
      <c r="L470" s="645"/>
      <c r="M470" s="625"/>
    </row>
    <row r="471" spans="1:13" ht="12.75">
      <c r="A471" s="1"/>
      <c r="B471" s="1"/>
      <c r="C471" s="1"/>
      <c r="D471" s="1"/>
      <c r="E471" s="1"/>
      <c r="F471" s="1"/>
      <c r="G471" s="1"/>
      <c r="H471" s="625"/>
      <c r="I471" s="625"/>
      <c r="J471" s="625"/>
      <c r="K471" s="625"/>
      <c r="L471" s="645"/>
      <c r="M471" s="625"/>
    </row>
    <row r="472" spans="1:13" ht="12.75">
      <c r="A472" s="1"/>
      <c r="B472" s="1"/>
      <c r="C472" s="1"/>
      <c r="D472" s="1"/>
      <c r="E472" s="1"/>
      <c r="F472" s="1"/>
      <c r="G472" s="1"/>
      <c r="H472" s="625"/>
      <c r="I472" s="625"/>
      <c r="J472" s="625"/>
      <c r="K472" s="625"/>
      <c r="L472" s="645"/>
      <c r="M472" s="625"/>
    </row>
    <row r="473" spans="1:13" ht="12.75">
      <c r="A473" s="1"/>
      <c r="B473" s="1"/>
      <c r="C473" s="1"/>
      <c r="D473" s="1"/>
      <c r="E473" s="1"/>
      <c r="F473" s="1"/>
      <c r="G473" s="1"/>
      <c r="H473" s="625"/>
      <c r="I473" s="625"/>
      <c r="J473" s="625"/>
      <c r="K473" s="625"/>
      <c r="L473" s="645"/>
      <c r="M473" s="625"/>
    </row>
    <row r="474" spans="1:13" ht="12.75">
      <c r="A474" s="1"/>
      <c r="B474" s="1"/>
      <c r="C474" s="1"/>
      <c r="D474" s="1"/>
      <c r="E474" s="1"/>
      <c r="F474" s="1"/>
      <c r="G474" s="1"/>
      <c r="H474" s="625"/>
      <c r="I474" s="625"/>
      <c r="J474" s="625"/>
      <c r="K474" s="625"/>
      <c r="L474" s="645"/>
      <c r="M474" s="625"/>
    </row>
    <row r="475" spans="1:13" ht="12.75">
      <c r="A475" s="1"/>
      <c r="B475" s="1"/>
      <c r="C475" s="1"/>
      <c r="D475" s="1"/>
      <c r="E475" s="1"/>
      <c r="F475" s="1"/>
      <c r="G475" s="1"/>
      <c r="H475" s="625"/>
      <c r="I475" s="625"/>
      <c r="J475" s="625"/>
      <c r="K475" s="625"/>
      <c r="L475" s="645"/>
      <c r="M475" s="625"/>
    </row>
    <row r="476" spans="1:13" ht="12.75">
      <c r="A476" s="1"/>
      <c r="B476" s="1"/>
      <c r="C476" s="1"/>
      <c r="D476" s="1"/>
      <c r="E476" s="1"/>
      <c r="F476" s="1"/>
      <c r="G476" s="1"/>
      <c r="H476" s="625"/>
      <c r="I476" s="625"/>
      <c r="J476" s="625"/>
      <c r="K476" s="625"/>
      <c r="L476" s="645"/>
      <c r="M476" s="625"/>
    </row>
    <row r="477" spans="1:13" ht="12.75">
      <c r="A477" s="1"/>
      <c r="B477" s="1"/>
      <c r="C477" s="1"/>
      <c r="D477" s="1"/>
      <c r="E477" s="1"/>
      <c r="F477" s="1"/>
      <c r="G477" s="1"/>
      <c r="H477" s="625"/>
      <c r="I477" s="625"/>
      <c r="J477" s="625"/>
      <c r="K477" s="625"/>
      <c r="L477" s="645"/>
      <c r="M477" s="625"/>
    </row>
    <row r="478" spans="1:13" ht="12.75">
      <c r="A478" s="1"/>
      <c r="B478" s="1"/>
      <c r="C478" s="1"/>
      <c r="D478" s="1"/>
      <c r="E478" s="1"/>
      <c r="F478" s="1"/>
      <c r="G478" s="1"/>
      <c r="H478" s="625"/>
      <c r="I478" s="625"/>
      <c r="J478" s="625"/>
      <c r="K478" s="625"/>
      <c r="L478" s="645"/>
      <c r="M478" s="625"/>
    </row>
    <row r="479" spans="1:13" ht="12.75">
      <c r="A479" s="1"/>
      <c r="B479" s="1"/>
      <c r="C479" s="1"/>
      <c r="D479" s="1"/>
      <c r="E479" s="1"/>
      <c r="F479" s="1"/>
      <c r="G479" s="1"/>
      <c r="H479" s="625"/>
      <c r="I479" s="625"/>
      <c r="J479" s="625"/>
      <c r="K479" s="625"/>
      <c r="L479" s="645"/>
      <c r="M479" s="625"/>
    </row>
    <row r="480" spans="1:13" ht="12.75">
      <c r="A480" s="1"/>
      <c r="B480" s="1"/>
      <c r="C480" s="1"/>
      <c r="D480" s="1"/>
      <c r="E480" s="1"/>
      <c r="F480" s="1"/>
      <c r="G480" s="1"/>
      <c r="H480" s="625"/>
      <c r="I480" s="625"/>
      <c r="J480" s="625"/>
      <c r="K480" s="625"/>
      <c r="L480" s="645"/>
      <c r="M480" s="625"/>
    </row>
    <row r="481" spans="1:13" ht="12.75">
      <c r="A481" s="1"/>
      <c r="B481" s="1"/>
      <c r="C481" s="1"/>
      <c r="D481" s="1"/>
      <c r="E481" s="1"/>
      <c r="F481" s="1"/>
      <c r="G481" s="1"/>
      <c r="H481" s="625"/>
      <c r="I481" s="625"/>
      <c r="J481" s="625"/>
      <c r="K481" s="625"/>
      <c r="L481" s="645"/>
      <c r="M481" s="625"/>
    </row>
    <row r="482" spans="1:13" ht="12.75">
      <c r="A482" s="1"/>
      <c r="B482" s="1"/>
      <c r="C482" s="1"/>
      <c r="D482" s="1"/>
      <c r="E482" s="1"/>
      <c r="F482" s="1"/>
      <c r="G482" s="1"/>
      <c r="H482" s="625"/>
      <c r="I482" s="625"/>
      <c r="J482" s="625"/>
      <c r="K482" s="625"/>
      <c r="L482" s="645"/>
      <c r="M482" s="625"/>
    </row>
    <row r="483" spans="1:13" ht="12.75">
      <c r="A483" s="1"/>
      <c r="B483" s="1"/>
      <c r="C483" s="1"/>
      <c r="D483" s="1"/>
      <c r="E483" s="1"/>
      <c r="F483" s="1"/>
      <c r="G483" s="1"/>
      <c r="H483" s="625"/>
      <c r="I483" s="625"/>
      <c r="J483" s="625"/>
      <c r="K483" s="625"/>
      <c r="L483" s="645"/>
      <c r="M483" s="625"/>
    </row>
    <row r="484" spans="1:13" ht="12.75">
      <c r="A484" s="1"/>
      <c r="B484" s="1"/>
      <c r="C484" s="1"/>
      <c r="D484" s="1"/>
      <c r="E484" s="1"/>
      <c r="F484" s="1"/>
      <c r="G484" s="1"/>
      <c r="H484" s="625"/>
      <c r="I484" s="625"/>
      <c r="J484" s="625"/>
      <c r="K484" s="625"/>
      <c r="L484" s="645"/>
      <c r="M484" s="625"/>
    </row>
    <row r="485" spans="1:13" ht="12.75">
      <c r="A485" s="1"/>
      <c r="B485" s="1"/>
      <c r="C485" s="1"/>
      <c r="D485" s="1"/>
      <c r="E485" s="1"/>
      <c r="F485" s="1"/>
      <c r="G485" s="1"/>
      <c r="H485" s="625"/>
      <c r="I485" s="625"/>
      <c r="J485" s="625"/>
      <c r="K485" s="625"/>
      <c r="L485" s="645"/>
      <c r="M485" s="625"/>
    </row>
    <row r="486" spans="1:13" ht="12.75">
      <c r="A486" s="1"/>
      <c r="B486" s="1"/>
      <c r="C486" s="1"/>
      <c r="D486" s="1"/>
      <c r="E486" s="1"/>
      <c r="F486" s="1"/>
      <c r="G486" s="1"/>
      <c r="H486" s="625"/>
      <c r="I486" s="625"/>
      <c r="J486" s="625"/>
      <c r="K486" s="625"/>
      <c r="L486" s="645"/>
      <c r="M486" s="625"/>
    </row>
    <row r="487" spans="1:13" ht="12.75">
      <c r="A487" s="1"/>
      <c r="B487" s="1"/>
      <c r="C487" s="1"/>
      <c r="D487" s="1"/>
      <c r="E487" s="1"/>
      <c r="F487" s="1"/>
      <c r="G487" s="1"/>
      <c r="H487" s="625"/>
      <c r="I487" s="625"/>
      <c r="J487" s="625"/>
      <c r="K487" s="625"/>
      <c r="L487" s="645"/>
      <c r="M487" s="625"/>
    </row>
    <row r="488" spans="1:13" ht="12.75">
      <c r="A488" s="1"/>
      <c r="B488" s="1"/>
      <c r="C488" s="1"/>
      <c r="D488" s="1"/>
      <c r="E488" s="1"/>
      <c r="F488" s="1"/>
      <c r="G488" s="1"/>
      <c r="H488" s="625"/>
      <c r="I488" s="625"/>
      <c r="J488" s="625"/>
      <c r="K488" s="625"/>
      <c r="L488" s="645"/>
      <c r="M488" s="625"/>
    </row>
    <row r="489" spans="1:13" ht="12.75">
      <c r="A489" s="1"/>
      <c r="B489" s="1"/>
      <c r="C489" s="1"/>
      <c r="D489" s="1"/>
      <c r="E489" s="1"/>
      <c r="F489" s="1"/>
      <c r="G489" s="1"/>
      <c r="H489" s="625"/>
      <c r="I489" s="625"/>
      <c r="J489" s="625"/>
      <c r="K489" s="625"/>
      <c r="L489" s="645"/>
      <c r="M489" s="625"/>
    </row>
    <row r="490" spans="1:13" ht="12.75">
      <c r="A490" s="1"/>
      <c r="B490" s="1"/>
      <c r="C490" s="1"/>
      <c r="D490" s="1"/>
      <c r="E490" s="1"/>
      <c r="F490" s="1"/>
      <c r="G490" s="1"/>
      <c r="H490" s="625"/>
      <c r="I490" s="625"/>
      <c r="J490" s="625"/>
      <c r="K490" s="625"/>
      <c r="L490" s="645"/>
      <c r="M490" s="625"/>
    </row>
    <row r="491" spans="1:13" ht="12.75">
      <c r="A491" s="1"/>
      <c r="B491" s="1"/>
      <c r="C491" s="1"/>
      <c r="D491" s="1"/>
      <c r="E491" s="1"/>
      <c r="F491" s="1"/>
      <c r="G491" s="1"/>
      <c r="H491" s="625"/>
      <c r="I491" s="625"/>
      <c r="J491" s="625"/>
      <c r="K491" s="625"/>
      <c r="L491" s="645"/>
      <c r="M491" s="625"/>
    </row>
    <row r="492" spans="1:13" ht="12.75">
      <c r="A492" s="1"/>
      <c r="B492" s="1"/>
      <c r="C492" s="1"/>
      <c r="D492" s="1"/>
      <c r="E492" s="1"/>
      <c r="F492" s="1"/>
      <c r="G492" s="1"/>
      <c r="H492" s="625"/>
      <c r="I492" s="625"/>
      <c r="J492" s="625"/>
      <c r="K492" s="625"/>
      <c r="L492" s="645"/>
      <c r="M492" s="625"/>
    </row>
    <row r="493" spans="1:13" ht="12.75">
      <c r="A493" s="1"/>
      <c r="B493" s="1"/>
      <c r="C493" s="1"/>
      <c r="D493" s="1"/>
      <c r="E493" s="1"/>
      <c r="F493" s="1"/>
      <c r="G493" s="1"/>
      <c r="H493" s="625"/>
      <c r="I493" s="625"/>
      <c r="J493" s="625"/>
      <c r="K493" s="625"/>
      <c r="L493" s="645"/>
      <c r="M493" s="625"/>
    </row>
    <row r="494" spans="1:13" ht="12.75">
      <c r="A494" s="1"/>
      <c r="B494" s="1"/>
      <c r="C494" s="1"/>
      <c r="D494" s="1"/>
      <c r="E494" s="1"/>
      <c r="F494" s="1"/>
      <c r="G494" s="1"/>
      <c r="H494" s="625"/>
      <c r="I494" s="625"/>
      <c r="J494" s="625"/>
      <c r="K494" s="625"/>
      <c r="L494" s="645"/>
      <c r="M494" s="625"/>
    </row>
    <row r="495" spans="1:13" ht="12.75">
      <c r="A495" s="1"/>
      <c r="B495" s="1"/>
      <c r="C495" s="1"/>
      <c r="D495" s="1"/>
      <c r="E495" s="1"/>
      <c r="F495" s="1"/>
      <c r="G495" s="1"/>
      <c r="H495" s="625"/>
      <c r="I495" s="625"/>
      <c r="J495" s="625"/>
      <c r="K495" s="625"/>
      <c r="L495" s="645"/>
      <c r="M495" s="625"/>
    </row>
    <row r="496" spans="1:13" ht="12.75">
      <c r="A496" s="1"/>
      <c r="B496" s="1"/>
      <c r="C496" s="1"/>
      <c r="D496" s="1"/>
      <c r="E496" s="1"/>
      <c r="F496" s="1"/>
      <c r="G496" s="1"/>
      <c r="H496" s="625"/>
      <c r="I496" s="625"/>
      <c r="J496" s="625"/>
      <c r="K496" s="625"/>
      <c r="L496" s="645"/>
      <c r="M496" s="625"/>
    </row>
    <row r="497" spans="1:13" ht="12.75">
      <c r="A497" s="1"/>
      <c r="B497" s="1"/>
      <c r="C497" s="1"/>
      <c r="D497" s="1"/>
      <c r="E497" s="1"/>
      <c r="F497" s="1"/>
      <c r="G497" s="1"/>
      <c r="H497" s="625"/>
      <c r="I497" s="625"/>
      <c r="J497" s="625"/>
      <c r="K497" s="625"/>
      <c r="L497" s="645"/>
      <c r="M497" s="625"/>
    </row>
    <row r="498" spans="1:13" ht="12.75">
      <c r="A498" s="1"/>
      <c r="B498" s="1"/>
      <c r="C498" s="1"/>
      <c r="D498" s="1"/>
      <c r="E498" s="1"/>
      <c r="F498" s="1"/>
      <c r="G498" s="1"/>
      <c r="H498" s="625"/>
      <c r="I498" s="625"/>
      <c r="J498" s="625"/>
      <c r="K498" s="625"/>
      <c r="L498" s="645"/>
      <c r="M498" s="625"/>
    </row>
    <row r="499" spans="1:13" ht="12.75">
      <c r="A499" s="1"/>
      <c r="B499" s="1"/>
      <c r="C499" s="1"/>
      <c r="D499" s="1"/>
      <c r="E499" s="1"/>
      <c r="F499" s="1"/>
      <c r="G499" s="1"/>
      <c r="H499" s="625"/>
      <c r="I499" s="625"/>
      <c r="J499" s="625"/>
      <c r="K499" s="625"/>
      <c r="L499" s="645"/>
      <c r="M499" s="625"/>
    </row>
    <row r="500" spans="1:13" ht="12.75">
      <c r="A500" s="1"/>
      <c r="B500" s="1"/>
      <c r="C500" s="1"/>
      <c r="D500" s="1"/>
      <c r="E500" s="1"/>
      <c r="F500" s="1"/>
      <c r="G500" s="1"/>
      <c r="H500" s="625"/>
      <c r="I500" s="625"/>
      <c r="J500" s="625"/>
      <c r="K500" s="625"/>
      <c r="L500" s="645"/>
      <c r="M500" s="625"/>
    </row>
    <row r="501" spans="1:13" ht="12.75">
      <c r="A501" s="1"/>
      <c r="B501" s="1"/>
      <c r="C501" s="1"/>
      <c r="D501" s="1"/>
      <c r="E501" s="1"/>
      <c r="F501" s="1"/>
      <c r="G501" s="1"/>
      <c r="H501" s="625"/>
      <c r="I501" s="625"/>
      <c r="J501" s="625"/>
      <c r="K501" s="625"/>
      <c r="L501" s="645"/>
      <c r="M501" s="625"/>
    </row>
    <row r="502" spans="1:13" ht="12.75">
      <c r="A502" s="1"/>
      <c r="B502" s="1"/>
      <c r="C502" s="1"/>
      <c r="D502" s="1"/>
      <c r="E502" s="1"/>
      <c r="F502" s="1"/>
      <c r="G502" s="1"/>
      <c r="H502" s="625"/>
      <c r="I502" s="625"/>
      <c r="J502" s="625"/>
      <c r="K502" s="625"/>
      <c r="L502" s="645"/>
      <c r="M502" s="625"/>
    </row>
    <row r="503" spans="1:13" ht="12.75">
      <c r="A503" s="1"/>
      <c r="B503" s="1"/>
      <c r="C503" s="1"/>
      <c r="D503" s="1"/>
      <c r="E503" s="1"/>
      <c r="F503" s="1"/>
      <c r="G503" s="1"/>
      <c r="H503" s="625"/>
      <c r="I503" s="625"/>
      <c r="J503" s="625"/>
      <c r="K503" s="625"/>
      <c r="L503" s="645"/>
      <c r="M503" s="625"/>
    </row>
    <row r="504" spans="1:13" ht="12.75">
      <c r="A504" s="1"/>
      <c r="B504" s="1"/>
      <c r="C504" s="1"/>
      <c r="D504" s="1"/>
      <c r="E504" s="1"/>
      <c r="F504" s="1"/>
      <c r="G504" s="1"/>
      <c r="H504" s="625"/>
      <c r="I504" s="625"/>
      <c r="J504" s="625"/>
      <c r="K504" s="625"/>
      <c r="L504" s="645"/>
      <c r="M504" s="625"/>
    </row>
    <row r="505" spans="1:13" ht="12.75">
      <c r="A505" s="1"/>
      <c r="B505" s="1"/>
      <c r="C505" s="1"/>
      <c r="D505" s="1"/>
      <c r="E505" s="1"/>
      <c r="F505" s="1"/>
      <c r="G505" s="1"/>
      <c r="H505" s="625"/>
      <c r="I505" s="625"/>
      <c r="J505" s="625"/>
      <c r="K505" s="625"/>
      <c r="L505" s="645"/>
      <c r="M505" s="625"/>
    </row>
    <row r="506" spans="1:13" ht="12.75">
      <c r="A506" s="1"/>
      <c r="B506" s="1"/>
      <c r="C506" s="1"/>
      <c r="D506" s="1"/>
      <c r="E506" s="1"/>
      <c r="F506" s="1"/>
      <c r="G506" s="1"/>
      <c r="H506" s="625"/>
      <c r="I506" s="625"/>
      <c r="J506" s="625"/>
      <c r="K506" s="625"/>
      <c r="L506" s="645"/>
      <c r="M506" s="625"/>
    </row>
    <row r="507" spans="1:13" ht="12.75">
      <c r="A507" s="1"/>
      <c r="B507" s="1"/>
      <c r="C507" s="1"/>
      <c r="D507" s="1"/>
      <c r="E507" s="1"/>
      <c r="F507" s="1"/>
      <c r="G507" s="1"/>
      <c r="H507" s="625"/>
      <c r="I507" s="625"/>
      <c r="J507" s="625"/>
      <c r="K507" s="625"/>
      <c r="L507" s="645"/>
      <c r="M507" s="625"/>
    </row>
    <row r="508" spans="1:13" ht="12.75">
      <c r="A508" s="1"/>
      <c r="B508" s="1"/>
      <c r="C508" s="1"/>
      <c r="D508" s="1"/>
      <c r="E508" s="1"/>
      <c r="F508" s="1"/>
      <c r="G508" s="1"/>
      <c r="H508" s="625"/>
      <c r="I508" s="625"/>
      <c r="J508" s="625"/>
      <c r="K508" s="625"/>
      <c r="L508" s="645"/>
      <c r="M508" s="625"/>
    </row>
    <row r="509" spans="1:13" ht="12.75">
      <c r="A509" s="1"/>
      <c r="B509" s="1"/>
      <c r="C509" s="1"/>
      <c r="D509" s="1"/>
      <c r="E509" s="1"/>
      <c r="F509" s="1"/>
      <c r="G509" s="1"/>
      <c r="H509" s="625"/>
      <c r="I509" s="625"/>
      <c r="J509" s="625"/>
      <c r="K509" s="625"/>
      <c r="L509" s="645"/>
      <c r="M509" s="625"/>
    </row>
    <row r="510" spans="1:13" ht="12.75">
      <c r="A510" s="1"/>
      <c r="B510" s="1"/>
      <c r="C510" s="1"/>
      <c r="D510" s="1"/>
      <c r="E510" s="1"/>
      <c r="F510" s="1"/>
      <c r="G510" s="1"/>
      <c r="H510" s="625"/>
      <c r="I510" s="625"/>
      <c r="J510" s="625"/>
      <c r="K510" s="625"/>
      <c r="L510" s="645"/>
      <c r="M510" s="625"/>
    </row>
    <row r="511" spans="1:13" ht="12.75">
      <c r="A511" s="1"/>
      <c r="B511" s="1"/>
      <c r="C511" s="1"/>
      <c r="D511" s="1"/>
      <c r="E511" s="1"/>
      <c r="F511" s="1"/>
      <c r="G511" s="1"/>
      <c r="H511" s="625"/>
      <c r="I511" s="625"/>
      <c r="J511" s="625"/>
      <c r="K511" s="625"/>
      <c r="L511" s="645"/>
      <c r="M511" s="625"/>
    </row>
    <row r="512" spans="1:13" ht="12.75">
      <c r="A512" s="1"/>
      <c r="B512" s="1"/>
      <c r="C512" s="1"/>
      <c r="D512" s="1"/>
      <c r="E512" s="1"/>
      <c r="F512" s="1"/>
      <c r="G512" s="1"/>
      <c r="H512" s="625"/>
      <c r="I512" s="625"/>
      <c r="J512" s="625"/>
      <c r="K512" s="625"/>
      <c r="L512" s="645"/>
      <c r="M512" s="625"/>
    </row>
    <row r="513" spans="1:13" ht="12.75">
      <c r="A513" s="1"/>
      <c r="B513" s="1"/>
      <c r="C513" s="1"/>
      <c r="D513" s="1"/>
      <c r="E513" s="1"/>
      <c r="F513" s="1"/>
      <c r="G513" s="1"/>
      <c r="H513" s="625"/>
      <c r="I513" s="625"/>
      <c r="J513" s="625"/>
      <c r="K513" s="625"/>
      <c r="L513" s="645"/>
      <c r="M513" s="625"/>
    </row>
    <row r="514" spans="1:13" ht="12.75">
      <c r="A514" s="1"/>
      <c r="B514" s="1"/>
      <c r="C514" s="1"/>
      <c r="D514" s="1"/>
      <c r="E514" s="1"/>
      <c r="F514" s="1"/>
      <c r="G514" s="1"/>
      <c r="H514" s="625"/>
      <c r="I514" s="625"/>
      <c r="J514" s="625"/>
      <c r="K514" s="625"/>
      <c r="L514" s="645"/>
      <c r="M514" s="625"/>
    </row>
    <row r="515" spans="1:13" ht="12.75">
      <c r="A515" s="1"/>
      <c r="B515" s="1"/>
      <c r="C515" s="1"/>
      <c r="D515" s="1"/>
      <c r="E515" s="1"/>
      <c r="F515" s="1"/>
      <c r="G515" s="1"/>
      <c r="H515" s="625"/>
      <c r="I515" s="625"/>
      <c r="J515" s="625"/>
      <c r="K515" s="625"/>
      <c r="L515" s="645"/>
      <c r="M515" s="625"/>
    </row>
    <row r="516" spans="1:13" ht="12.75">
      <c r="A516" s="1"/>
      <c r="B516" s="1"/>
      <c r="C516" s="1"/>
      <c r="D516" s="1"/>
      <c r="E516" s="1"/>
      <c r="F516" s="1"/>
      <c r="G516" s="1"/>
      <c r="H516" s="625"/>
      <c r="I516" s="625"/>
      <c r="J516" s="625"/>
      <c r="K516" s="625"/>
      <c r="L516" s="645"/>
      <c r="M516" s="625"/>
    </row>
    <row r="517" spans="1:13" ht="12.75">
      <c r="A517" s="1"/>
      <c r="B517" s="1"/>
      <c r="C517" s="1"/>
      <c r="D517" s="1"/>
      <c r="E517" s="1"/>
      <c r="F517" s="1"/>
      <c r="G517" s="1"/>
      <c r="H517" s="625"/>
      <c r="I517" s="625"/>
      <c r="J517" s="625"/>
      <c r="K517" s="625"/>
      <c r="L517" s="645"/>
      <c r="M517" s="625"/>
    </row>
    <row r="518" spans="1:13" ht="12.75">
      <c r="A518" s="1"/>
      <c r="B518" s="1"/>
      <c r="C518" s="1"/>
      <c r="D518" s="1"/>
      <c r="E518" s="1"/>
      <c r="F518" s="1"/>
      <c r="G518" s="1"/>
      <c r="H518" s="625"/>
      <c r="I518" s="625"/>
      <c r="J518" s="625"/>
      <c r="K518" s="625"/>
      <c r="L518" s="645"/>
      <c r="M518" s="625"/>
    </row>
    <row r="519" spans="1:13" ht="12.75">
      <c r="A519" s="1"/>
      <c r="B519" s="1"/>
      <c r="C519" s="1"/>
      <c r="D519" s="1"/>
      <c r="E519" s="1"/>
      <c r="F519" s="1"/>
      <c r="G519" s="1"/>
      <c r="H519" s="625"/>
      <c r="I519" s="625"/>
      <c r="J519" s="625"/>
      <c r="K519" s="625"/>
      <c r="L519" s="645"/>
      <c r="M519" s="625"/>
    </row>
    <row r="520" spans="1:13" ht="12.75">
      <c r="A520" s="1"/>
      <c r="B520" s="1"/>
      <c r="C520" s="1"/>
      <c r="D520" s="1"/>
      <c r="E520" s="1"/>
      <c r="F520" s="1"/>
      <c r="G520" s="1"/>
      <c r="H520" s="625"/>
      <c r="I520" s="625"/>
      <c r="J520" s="625"/>
      <c r="K520" s="625"/>
      <c r="L520" s="645"/>
      <c r="M520" s="625"/>
    </row>
    <row r="521" spans="1:13" ht="12.75">
      <c r="A521" s="1"/>
      <c r="B521" s="1"/>
      <c r="C521" s="1"/>
      <c r="D521" s="1"/>
      <c r="E521" s="1"/>
      <c r="F521" s="1"/>
      <c r="G521" s="1"/>
      <c r="H521" s="625"/>
      <c r="I521" s="625"/>
      <c r="J521" s="625"/>
      <c r="K521" s="625"/>
      <c r="L521" s="645"/>
      <c r="M521" s="625"/>
    </row>
    <row r="522" spans="1:13" ht="12.75">
      <c r="A522" s="1"/>
      <c r="B522" s="1"/>
      <c r="C522" s="1"/>
      <c r="D522" s="1"/>
      <c r="E522" s="1"/>
      <c r="F522" s="1"/>
      <c r="G522" s="1"/>
      <c r="H522" s="625"/>
      <c r="I522" s="625"/>
      <c r="J522" s="625"/>
      <c r="K522" s="625"/>
      <c r="M522" s="625"/>
    </row>
    <row r="523" spans="1:13" ht="12.75">
      <c r="A523" s="1"/>
      <c r="B523" s="1"/>
      <c r="C523" s="1"/>
      <c r="D523" s="1"/>
      <c r="E523" s="1"/>
      <c r="F523" s="1"/>
      <c r="G523" s="1"/>
      <c r="H523" s="625"/>
      <c r="I523" s="625"/>
      <c r="J523" s="625"/>
      <c r="K523" s="625"/>
      <c r="M523" s="625"/>
    </row>
    <row r="524" spans="1:13" ht="12.75">
      <c r="A524" s="1"/>
      <c r="B524" s="1"/>
      <c r="C524" s="1"/>
      <c r="D524" s="1"/>
      <c r="E524" s="1"/>
      <c r="F524" s="1"/>
      <c r="G524" s="1"/>
      <c r="H524" s="625"/>
      <c r="I524" s="625"/>
      <c r="J524" s="625"/>
      <c r="K524" s="625"/>
      <c r="M524" s="625"/>
    </row>
    <row r="525" spans="1:13" ht="12.75">
      <c r="A525" s="1"/>
      <c r="B525" s="1"/>
      <c r="C525" s="1"/>
      <c r="D525" s="1"/>
      <c r="E525" s="1"/>
      <c r="F525" s="1"/>
      <c r="G525" s="1"/>
      <c r="H525" s="625"/>
      <c r="I525" s="625"/>
      <c r="J525" s="625"/>
      <c r="K525" s="625"/>
      <c r="M525" s="625"/>
    </row>
    <row r="526" spans="1:13" ht="12.75">
      <c r="A526" s="1"/>
      <c r="B526" s="1"/>
      <c r="C526" s="1"/>
      <c r="D526" s="1"/>
      <c r="E526" s="1"/>
      <c r="F526" s="1"/>
      <c r="G526" s="1"/>
      <c r="H526" s="625"/>
      <c r="I526" s="625"/>
      <c r="J526" s="625"/>
      <c r="K526" s="625"/>
      <c r="M526" s="625"/>
    </row>
    <row r="527" spans="1:13" ht="12.75">
      <c r="A527" s="1"/>
      <c r="B527" s="1"/>
      <c r="C527" s="1"/>
      <c r="D527" s="1"/>
      <c r="E527" s="1"/>
      <c r="F527" s="1"/>
      <c r="G527" s="1"/>
      <c r="H527" s="625"/>
      <c r="I527" s="625"/>
      <c r="J527" s="625"/>
      <c r="K527" s="625"/>
      <c r="M527" s="625"/>
    </row>
  </sheetData>
  <sheetProtection sheet="1" objects="1" scenarios="1" formatCells="0" formatColumns="0" formatRows="0"/>
  <protectedRanges>
    <protectedRange sqref="L211 H212:K212 M212 N211 O212:P212" name="Transfer from Surplus Retention Reserve"/>
    <protectedRange sqref="H190:P193 H198:P201" name="Capital Assets"/>
    <protectedRange sqref="H144:P149 H162:P164 H154:P158 H168:P179" name="Administration"/>
    <protectedRange sqref="H132:P137" name="Vehicle Costs"/>
    <protectedRange sqref="H116:P116 H118:P127" name="Facility Costs"/>
    <protectedRange sqref="H105:P108 H89:P94 H98:P101" name="Program Costs"/>
    <protectedRange sqref="H66:P81" name="Service Delivery Costs"/>
    <protectedRange sqref="H56:P61" name="Service Delivery Staffing Basic Care"/>
    <protectedRange sqref="H46:P52" name="Service Delivery Staffing Client Development"/>
    <protectedRange sqref="H14:P34" name="Revenue"/>
    <protectedRange sqref="J10:O10" name="As At"/>
  </protectedRanges>
  <mergeCells count="51">
    <mergeCell ref="A4:P4"/>
    <mergeCell ref="C59:F59"/>
    <mergeCell ref="C101:F101"/>
    <mergeCell ref="G8:I8"/>
    <mergeCell ref="C80:F80"/>
    <mergeCell ref="C32:F32"/>
    <mergeCell ref="C79:F79"/>
    <mergeCell ref="C33:F33"/>
    <mergeCell ref="L7:M7"/>
    <mergeCell ref="C81:F81"/>
    <mergeCell ref="A1:E1"/>
    <mergeCell ref="G7:I7"/>
    <mergeCell ref="C5:H5"/>
    <mergeCell ref="C6:H6"/>
    <mergeCell ref="D7:E7"/>
    <mergeCell ref="C60:F60"/>
    <mergeCell ref="A3:P3"/>
    <mergeCell ref="N7:O7"/>
    <mergeCell ref="A2:P2"/>
    <mergeCell ref="J10:K10"/>
    <mergeCell ref="A214:G214"/>
    <mergeCell ref="A210:G210"/>
    <mergeCell ref="C190:F190"/>
    <mergeCell ref="C192:F192"/>
    <mergeCell ref="C193:F193"/>
    <mergeCell ref="C198:F198"/>
    <mergeCell ref="C191:F191"/>
    <mergeCell ref="C200:F200"/>
    <mergeCell ref="C136:F136"/>
    <mergeCell ref="C147:F147"/>
    <mergeCell ref="C149:F149"/>
    <mergeCell ref="C148:F148"/>
    <mergeCell ref="D173:F173"/>
    <mergeCell ref="C179:F179"/>
    <mergeCell ref="C178:F178"/>
    <mergeCell ref="C125:F125"/>
    <mergeCell ref="C52:F52"/>
    <mergeCell ref="C50:F50"/>
    <mergeCell ref="C30:F30"/>
    <mergeCell ref="C34:F34"/>
    <mergeCell ref="C51:F51"/>
    <mergeCell ref="C8:E8"/>
    <mergeCell ref="C31:F31"/>
    <mergeCell ref="C201:F201"/>
    <mergeCell ref="C199:F199"/>
    <mergeCell ref="C137:F137"/>
    <mergeCell ref="C107:F107"/>
    <mergeCell ref="C177:F177"/>
    <mergeCell ref="C108:F108"/>
    <mergeCell ref="C126:F126"/>
    <mergeCell ref="C100:F100"/>
  </mergeCells>
  <printOptions horizontalCentered="1"/>
  <pageMargins left="0.17" right="0.17" top="0.55" bottom="0.42" header="0.4" footer="0.17"/>
  <pageSetup fitToHeight="0" horizontalDpi="600" verticalDpi="600" orientation="portrait" paperSize="5" scale="59" r:id="rId4"/>
  <rowBreaks count="2" manualBreakCount="2">
    <brk id="111" max="15" man="1"/>
    <brk id="205" max="1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519"/>
  <sheetViews>
    <sheetView showZeros="0" defaultGridColor="0" zoomScalePageLayoutView="0" colorId="22" workbookViewId="0" topLeftCell="A1">
      <selection activeCell="A9" sqref="A9"/>
    </sheetView>
  </sheetViews>
  <sheetFormatPr defaultColWidth="9.140625" defaultRowHeight="12.75"/>
  <cols>
    <col min="1" max="1" width="9.140625" style="14" customWidth="1"/>
    <col min="2" max="2" width="6.421875" style="14" customWidth="1"/>
    <col min="3" max="3" width="6.00390625" style="14" customWidth="1"/>
    <col min="4" max="4" width="7.8515625" style="14" customWidth="1"/>
    <col min="5" max="5" width="3.421875" style="14" customWidth="1"/>
    <col min="6" max="6" width="3.140625" style="14" customWidth="1"/>
    <col min="7" max="7" width="0.85546875" style="14" customWidth="1"/>
    <col min="8" max="10" width="10.8515625" style="14" customWidth="1"/>
    <col min="11" max="11" width="0.9921875" style="91" customWidth="1"/>
    <col min="12" max="12" width="10.57421875" style="91" customWidth="1"/>
    <col min="13" max="14" width="10.57421875" style="1" customWidth="1"/>
    <col min="15" max="15" width="28.140625" style="1" customWidth="1"/>
    <col min="16" max="16384" width="9.140625" style="14" customWidth="1"/>
  </cols>
  <sheetData>
    <row r="1" spans="1:15" ht="18" customHeight="1" thickBot="1" thickTop="1">
      <c r="A1" s="827" t="s">
        <v>341</v>
      </c>
      <c r="B1" s="828"/>
      <c r="C1" s="828"/>
      <c r="D1" s="828"/>
      <c r="E1" s="828"/>
      <c r="F1" s="829"/>
      <c r="G1" s="829"/>
      <c r="H1" s="830"/>
      <c r="K1" s="1"/>
      <c r="L1" s="1"/>
      <c r="M1" s="14"/>
      <c r="N1" s="14"/>
      <c r="O1" s="14"/>
    </row>
    <row r="2" spans="1:15" ht="16.5" thickTop="1">
      <c r="A2" s="756" t="s">
        <v>0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1:15" ht="12.75">
      <c r="A3" s="810" t="s">
        <v>192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</row>
    <row r="4" spans="1:15" ht="12.75">
      <c r="A4" s="834" t="s">
        <v>211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</row>
    <row r="5" spans="1:15" ht="12.75">
      <c r="A5" s="47" t="s">
        <v>218</v>
      </c>
      <c r="B5" s="30"/>
      <c r="C5" s="762" t="str">
        <f>+'Tab 1 - Control Sheet '!C3</f>
        <v>Grande Prairie Family Education Society</v>
      </c>
      <c r="D5" s="762"/>
      <c r="E5" s="762"/>
      <c r="F5" s="762"/>
      <c r="G5" s="762"/>
      <c r="H5" s="762"/>
      <c r="I5" s="836"/>
      <c r="J5" s="836"/>
      <c r="K5" s="321"/>
      <c r="L5" s="321"/>
      <c r="M5" s="321"/>
      <c r="N5" s="321"/>
      <c r="O5" s="321"/>
    </row>
    <row r="6" spans="1:15" ht="12.75">
      <c r="A6" s="47" t="s">
        <v>2</v>
      </c>
      <c r="B6" s="30"/>
      <c r="C6" s="761" t="str">
        <f>+'Tab 1 - Control Sheet '!C5</f>
        <v>Healthy Families Home Visitation and FASD Support</v>
      </c>
      <c r="D6" s="761"/>
      <c r="E6" s="761"/>
      <c r="F6" s="761"/>
      <c r="G6" s="761"/>
      <c r="H6" s="761"/>
      <c r="I6" s="831"/>
      <c r="J6" s="831"/>
      <c r="M6" s="322"/>
      <c r="N6" s="322"/>
      <c r="O6" s="322"/>
    </row>
    <row r="7" spans="1:15" ht="15">
      <c r="A7" s="523" t="s">
        <v>3</v>
      </c>
      <c r="B7" s="536"/>
      <c r="C7" s="538" t="s">
        <v>4</v>
      </c>
      <c r="D7" s="840">
        <f>+'Tab 1 - Control Sheet '!C9</f>
        <v>43556</v>
      </c>
      <c r="E7" s="840"/>
      <c r="F7" s="841"/>
      <c r="G7" s="539"/>
      <c r="H7" s="538" t="s">
        <v>5</v>
      </c>
      <c r="I7" s="840">
        <f>+'Tab 1 - Control Sheet '!G9</f>
        <v>43921</v>
      </c>
      <c r="J7" s="840"/>
      <c r="M7" s="783">
        <f>+IF(O7&gt;0,"AMENDMENT #","")</f>
      </c>
      <c r="N7" s="803"/>
      <c r="O7" s="267">
        <f>+IF('Tab 1 - Control Sheet '!$C$18&gt;0,'Tab 1 - Control Sheet '!$C$18,0)</f>
        <v>0</v>
      </c>
    </row>
    <row r="8" spans="1:15" ht="12.75">
      <c r="A8" s="47" t="s">
        <v>6</v>
      </c>
      <c r="B8" s="51"/>
      <c r="C8" s="759" t="str">
        <f>+'Tab 1 - Control Sheet '!C16</f>
        <v>ACS250523</v>
      </c>
      <c r="D8" s="836"/>
      <c r="E8" s="836"/>
      <c r="F8" s="836"/>
      <c r="G8" s="836"/>
      <c r="H8" s="92"/>
      <c r="K8" s="52"/>
      <c r="L8" s="52"/>
      <c r="M8" s="121"/>
      <c r="N8" s="121"/>
      <c r="O8" s="121"/>
    </row>
    <row r="9" spans="1:15" ht="13.5" thickBo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4" ht="2.25" customHeight="1" thickBot="1">
      <c r="A10" s="51"/>
      <c r="B10" s="51"/>
      <c r="C10" s="51"/>
      <c r="D10" s="51"/>
      <c r="E10" s="51"/>
      <c r="F10" s="51"/>
      <c r="G10" s="51"/>
      <c r="H10" s="51"/>
      <c r="I10" s="43"/>
      <c r="J10" s="51"/>
      <c r="K10" s="51"/>
      <c r="L10" s="23"/>
      <c r="M10" s="398"/>
      <c r="N10" s="398"/>
    </row>
    <row r="11" spans="1:15" ht="39.75" thickBot="1" thickTop="1">
      <c r="A11" s="122" t="s">
        <v>220</v>
      </c>
      <c r="B11" s="119"/>
      <c r="C11" s="120"/>
      <c r="D11" s="120"/>
      <c r="E11" s="120"/>
      <c r="F11" s="120"/>
      <c r="G11" s="120"/>
      <c r="H11" s="323" t="s">
        <v>219</v>
      </c>
      <c r="I11" s="323" t="s">
        <v>242</v>
      </c>
      <c r="J11" s="323" t="s">
        <v>243</v>
      </c>
      <c r="K11" s="323"/>
      <c r="L11" s="537" t="s">
        <v>345</v>
      </c>
      <c r="M11" s="537" t="s">
        <v>335</v>
      </c>
      <c r="N11" s="537" t="s">
        <v>336</v>
      </c>
      <c r="O11" s="324" t="s">
        <v>191</v>
      </c>
    </row>
    <row r="12" spans="1:15" ht="13.5" thickTop="1">
      <c r="A12" s="20"/>
      <c r="B12" s="20"/>
      <c r="C12" s="20"/>
      <c r="D12" s="20"/>
      <c r="E12" s="20"/>
      <c r="F12" s="20"/>
      <c r="G12" s="20"/>
      <c r="H12" s="4" t="s">
        <v>7</v>
      </c>
      <c r="I12" s="4" t="s">
        <v>7</v>
      </c>
      <c r="J12" s="4" t="s">
        <v>7</v>
      </c>
      <c r="K12" s="4"/>
      <c r="L12" s="4" t="s">
        <v>7</v>
      </c>
      <c r="M12" s="4" t="s">
        <v>7</v>
      </c>
      <c r="N12" s="4" t="s">
        <v>7</v>
      </c>
      <c r="O12" s="4"/>
    </row>
    <row r="13" spans="1:15" ht="12.75">
      <c r="A13" s="21" t="s">
        <v>329</v>
      </c>
      <c r="B13" s="20"/>
      <c r="C13" s="20"/>
      <c r="D13" s="20"/>
      <c r="E13" s="20"/>
      <c r="F13" s="20"/>
      <c r="G13" s="20"/>
      <c r="H13" s="4"/>
      <c r="I13" s="4"/>
      <c r="J13" s="4"/>
      <c r="K13" s="4"/>
      <c r="L13" s="4"/>
      <c r="M13" s="4"/>
      <c r="N13" s="4"/>
      <c r="O13" s="162"/>
    </row>
    <row r="14" spans="1:15" ht="15">
      <c r="A14" s="515" t="s">
        <v>330</v>
      </c>
      <c r="B14" s="22"/>
      <c r="C14" s="23"/>
      <c r="D14" s="23"/>
      <c r="E14" s="23"/>
      <c r="F14" s="23"/>
      <c r="G14" s="23"/>
      <c r="H14" s="127">
        <f>+'Sch B, Stmt 1, Details - YR1'!H14</f>
        <v>718946</v>
      </c>
      <c r="I14" s="5">
        <v>0</v>
      </c>
      <c r="J14" s="127">
        <f>+I14-H14</f>
        <v>-718946</v>
      </c>
      <c r="K14" s="325"/>
      <c r="L14" s="127">
        <f>+'Sch B, Stmt 1, Details - YR1'!J14</f>
        <v>718946</v>
      </c>
      <c r="M14" s="5">
        <f>+OPER_CONT_ACT1</f>
        <v>0</v>
      </c>
      <c r="N14" s="127">
        <f>+M14-L14</f>
        <v>-718946</v>
      </c>
      <c r="O14" s="163">
        <v>0</v>
      </c>
    </row>
    <row r="15" spans="1:15" ht="15">
      <c r="A15" s="515" t="s">
        <v>331</v>
      </c>
      <c r="B15" s="22"/>
      <c r="C15" s="23"/>
      <c r="D15" s="23"/>
      <c r="E15" s="23"/>
      <c r="F15" s="23"/>
      <c r="G15" s="23"/>
      <c r="H15" s="127">
        <f>+'Sch B, Stmt 1, Details - YR1'!H15</f>
        <v>0</v>
      </c>
      <c r="I15" s="5">
        <v>0</v>
      </c>
      <c r="J15" s="127">
        <f>+I15-H15</f>
        <v>0</v>
      </c>
      <c r="K15" s="325"/>
      <c r="L15" s="127">
        <f>+'Sch B, Stmt 1, Details - YR1'!J15</f>
        <v>0</v>
      </c>
      <c r="M15" s="5">
        <f>+CAP_CONT_ACT</f>
        <v>0</v>
      </c>
      <c r="N15" s="127">
        <f>+M15-L15</f>
        <v>0</v>
      </c>
      <c r="O15" s="163">
        <v>0</v>
      </c>
    </row>
    <row r="16" spans="1:15" ht="15">
      <c r="A16" s="22" t="s">
        <v>8</v>
      </c>
      <c r="B16" s="22"/>
      <c r="C16" s="23"/>
      <c r="D16" s="23"/>
      <c r="E16" s="23"/>
      <c r="F16" s="23"/>
      <c r="G16" s="23"/>
      <c r="H16" s="127">
        <f>+'Sch B, Stmt 1, Details - YR1'!H16</f>
        <v>0</v>
      </c>
      <c r="I16" s="5">
        <v>0</v>
      </c>
      <c r="J16" s="127">
        <f>+I16-H16</f>
        <v>0</v>
      </c>
      <c r="K16" s="325"/>
      <c r="L16" s="127">
        <f>+'Sch B, Stmt 1, Details - YR1'!J16</f>
        <v>0</v>
      </c>
      <c r="M16" s="5">
        <f>+ONET_CONT_ACT</f>
        <v>0</v>
      </c>
      <c r="N16" s="127">
        <f>+M16-L16</f>
        <v>0</v>
      </c>
      <c r="O16" s="163">
        <v>0</v>
      </c>
    </row>
    <row r="17" spans="1:15" ht="15">
      <c r="A17" s="22" t="s">
        <v>9</v>
      </c>
      <c r="B17" s="22"/>
      <c r="C17" s="23"/>
      <c r="D17" s="23"/>
      <c r="E17" s="23"/>
      <c r="F17" s="23"/>
      <c r="G17" s="23"/>
      <c r="H17" s="127">
        <f>+'Sch B, Stmt 1, Details - YR1'!H17</f>
        <v>0</v>
      </c>
      <c r="I17" s="5">
        <v>0</v>
      </c>
      <c r="J17" s="127">
        <f>+I17-H17</f>
        <v>0</v>
      </c>
      <c r="K17" s="325"/>
      <c r="L17" s="127">
        <f>+'Sch B, Stmt 1, Details - YR1'!J17</f>
        <v>0</v>
      </c>
      <c r="M17" s="5">
        <f>+INTINC_CONT_ACT</f>
        <v>0</v>
      </c>
      <c r="N17" s="127">
        <f>+M17-L17</f>
        <v>0</v>
      </c>
      <c r="O17" s="163">
        <v>0</v>
      </c>
    </row>
    <row r="18" spans="1:15" ht="15">
      <c r="A18" s="21" t="s">
        <v>333</v>
      </c>
      <c r="B18" s="24"/>
      <c r="C18" s="25"/>
      <c r="D18" s="25"/>
      <c r="E18" s="25"/>
      <c r="F18" s="25"/>
      <c r="G18" s="25"/>
      <c r="H18" s="126">
        <f>SUM(H14:H17)</f>
        <v>718946</v>
      </c>
      <c r="I18" s="126">
        <f aca="true" t="shared" si="0" ref="I18:N18">SUM(I14:I17)</f>
        <v>0</v>
      </c>
      <c r="J18" s="126">
        <f t="shared" si="0"/>
        <v>-718946</v>
      </c>
      <c r="K18" s="126">
        <f t="shared" si="0"/>
        <v>0</v>
      </c>
      <c r="L18" s="126">
        <f t="shared" si="0"/>
        <v>718946</v>
      </c>
      <c r="M18" s="126">
        <f t="shared" si="0"/>
        <v>0</v>
      </c>
      <c r="N18" s="126">
        <f t="shared" si="0"/>
        <v>-718946</v>
      </c>
      <c r="O18" s="164"/>
    </row>
    <row r="19" spans="1:15" ht="15">
      <c r="A19" s="21"/>
      <c r="B19" s="24"/>
      <c r="C19" s="25"/>
      <c r="D19" s="25"/>
      <c r="E19" s="25"/>
      <c r="F19" s="25"/>
      <c r="G19" s="25"/>
      <c r="H19" s="7"/>
      <c r="I19" s="7"/>
      <c r="J19" s="7"/>
      <c r="K19" s="123"/>
      <c r="L19" s="7"/>
      <c r="M19" s="7"/>
      <c r="N19" s="7"/>
      <c r="O19" s="165"/>
    </row>
    <row r="20" spans="1:15" ht="15">
      <c r="A20" s="21" t="s">
        <v>222</v>
      </c>
      <c r="B20" s="26"/>
      <c r="C20" s="23"/>
      <c r="D20" s="23"/>
      <c r="E20" s="23"/>
      <c r="F20" s="23"/>
      <c r="G20" s="23"/>
      <c r="H20" s="6"/>
      <c r="I20" s="6"/>
      <c r="J20" s="6"/>
      <c r="K20" s="325"/>
      <c r="L20" s="6"/>
      <c r="M20" s="6"/>
      <c r="N20" s="6"/>
      <c r="O20" s="167"/>
    </row>
    <row r="21" spans="1:15" ht="15">
      <c r="A21" s="22" t="s">
        <v>10</v>
      </c>
      <c r="B21" s="26"/>
      <c r="C21" s="23"/>
      <c r="D21" s="23"/>
      <c r="E21" s="23"/>
      <c r="F21" s="23"/>
      <c r="G21" s="23"/>
      <c r="H21" s="127">
        <f>+'Sch B, Stmt 1, Details - YR1'!H21</f>
        <v>0</v>
      </c>
      <c r="I21" s="5">
        <v>0</v>
      </c>
      <c r="J21" s="127">
        <f aca="true" t="shared" si="1" ref="J21:J28">+I21-H21</f>
        <v>0</v>
      </c>
      <c r="K21" s="325"/>
      <c r="L21" s="127">
        <f>+'Sch B, Stmt 1, Details - YR1'!J21</f>
        <v>0</v>
      </c>
      <c r="M21" s="5">
        <f>+REV_SOG_CONT_ACT</f>
        <v>0</v>
      </c>
      <c r="N21" s="127">
        <f aca="true" t="shared" si="2" ref="N21:N28">+M21-L21</f>
        <v>0</v>
      </c>
      <c r="O21" s="163">
        <v>0</v>
      </c>
    </row>
    <row r="22" spans="1:15" ht="15">
      <c r="A22" s="22" t="s">
        <v>11</v>
      </c>
      <c r="B22" s="26"/>
      <c r="C22" s="23"/>
      <c r="D22" s="23"/>
      <c r="E22" s="23"/>
      <c r="F22" s="23"/>
      <c r="G22" s="23"/>
      <c r="H22" s="127">
        <f>+'Sch B, Stmt 1, Details - YR1'!H22</f>
        <v>0</v>
      </c>
      <c r="I22" s="5">
        <v>0</v>
      </c>
      <c r="J22" s="127">
        <f t="shared" si="1"/>
        <v>0</v>
      </c>
      <c r="K22" s="325"/>
      <c r="L22" s="127">
        <f>+'Sch B, Stmt 1, Details - YR1'!J22</f>
        <v>0</v>
      </c>
      <c r="M22" s="5">
        <f>+INTINC_OS_CONT_ACT</f>
        <v>0</v>
      </c>
      <c r="N22" s="127">
        <f t="shared" si="2"/>
        <v>0</v>
      </c>
      <c r="O22" s="163">
        <v>0</v>
      </c>
    </row>
    <row r="23" spans="1:15" ht="15">
      <c r="A23" s="22" t="s">
        <v>12</v>
      </c>
      <c r="B23" s="26"/>
      <c r="C23" s="23"/>
      <c r="D23" s="23"/>
      <c r="E23" s="23"/>
      <c r="F23" s="23"/>
      <c r="G23" s="23"/>
      <c r="H23" s="127">
        <f>+'Sch B, Stmt 1, Details - YR1'!H23</f>
        <v>0</v>
      </c>
      <c r="I23" s="5">
        <v>0</v>
      </c>
      <c r="J23" s="127">
        <f t="shared" si="1"/>
        <v>0</v>
      </c>
      <c r="K23" s="325"/>
      <c r="L23" s="127">
        <f>+'Sch B, Stmt 1, Details - YR1'!J23</f>
        <v>0</v>
      </c>
      <c r="M23" s="5">
        <f>+ROOMBRD_CONT_ACT</f>
        <v>0</v>
      </c>
      <c r="N23" s="127">
        <f t="shared" si="2"/>
        <v>0</v>
      </c>
      <c r="O23" s="163">
        <v>0</v>
      </c>
    </row>
    <row r="24" spans="1:15" ht="15">
      <c r="A24" s="22" t="s">
        <v>13</v>
      </c>
      <c r="B24" s="26"/>
      <c r="C24" s="23"/>
      <c r="D24" s="23"/>
      <c r="E24" s="23"/>
      <c r="F24" s="23"/>
      <c r="G24" s="23"/>
      <c r="H24" s="127">
        <f>+'Sch B, Stmt 1, Details - YR1'!H24</f>
        <v>0</v>
      </c>
      <c r="I24" s="5">
        <v>0</v>
      </c>
      <c r="J24" s="127">
        <f t="shared" si="1"/>
        <v>0</v>
      </c>
      <c r="K24" s="325"/>
      <c r="L24" s="127">
        <f>+'Sch B, Stmt 1, Details - YR1'!J24</f>
        <v>0</v>
      </c>
      <c r="M24" s="5">
        <f>+FUNDDON_CONT_ACT</f>
        <v>0</v>
      </c>
      <c r="N24" s="127">
        <f t="shared" si="2"/>
        <v>0</v>
      </c>
      <c r="O24" s="163">
        <v>0</v>
      </c>
    </row>
    <row r="25" spans="1:15" ht="15">
      <c r="A25" s="22" t="s">
        <v>14</v>
      </c>
      <c r="B25" s="26"/>
      <c r="C25" s="23"/>
      <c r="D25" s="23"/>
      <c r="E25" s="23"/>
      <c r="F25" s="23"/>
      <c r="G25" s="23"/>
      <c r="H25" s="127">
        <f>+'Sch B, Stmt 1, Details - YR1'!H25</f>
        <v>0</v>
      </c>
      <c r="I25" s="5">
        <v>0</v>
      </c>
      <c r="J25" s="127">
        <f t="shared" si="1"/>
        <v>0</v>
      </c>
      <c r="K25" s="325"/>
      <c r="L25" s="127">
        <f>+'Sch B, Stmt 1, Details - YR1'!J25</f>
        <v>0</v>
      </c>
      <c r="M25" s="5">
        <f>+OGF_CONT_ACT</f>
        <v>0</v>
      </c>
      <c r="N25" s="127">
        <f t="shared" si="2"/>
        <v>0</v>
      </c>
      <c r="O25" s="163">
        <v>0</v>
      </c>
    </row>
    <row r="26" spans="1:15" ht="15">
      <c r="A26" s="22" t="s">
        <v>15</v>
      </c>
      <c r="B26" s="1"/>
      <c r="C26" s="1"/>
      <c r="D26" s="1"/>
      <c r="E26" s="1"/>
      <c r="F26" s="1"/>
      <c r="G26" s="1"/>
      <c r="H26" s="127">
        <f>+'Sch B, Stmt 1, Details - YR1'!H26</f>
        <v>0</v>
      </c>
      <c r="I26" s="5">
        <v>0</v>
      </c>
      <c r="J26" s="127">
        <f t="shared" si="1"/>
        <v>0</v>
      </c>
      <c r="K26" s="325"/>
      <c r="L26" s="127">
        <f>+'Sch B, Stmt 1, Details - YR1'!J26</f>
        <v>0</v>
      </c>
      <c r="M26" s="5">
        <f>+TPF_CONT_ACT</f>
        <v>0</v>
      </c>
      <c r="N26" s="127">
        <f t="shared" si="2"/>
        <v>0</v>
      </c>
      <c r="O26" s="163">
        <v>0</v>
      </c>
    </row>
    <row r="27" spans="1:15" ht="15">
      <c r="A27" s="22" t="s">
        <v>16</v>
      </c>
      <c r="B27" s="1"/>
      <c r="C27" s="1"/>
      <c r="D27" s="1"/>
      <c r="E27" s="1"/>
      <c r="F27" s="1"/>
      <c r="G27" s="1"/>
      <c r="H27" s="127">
        <f>+'Sch B, Stmt 1, Details - YR1'!H27</f>
        <v>0</v>
      </c>
      <c r="I27" s="5">
        <v>0</v>
      </c>
      <c r="J27" s="127">
        <f t="shared" si="1"/>
        <v>0</v>
      </c>
      <c r="K27" s="325"/>
      <c r="L27" s="127">
        <f>+'Sch B, Stmt 1, Details - YR1'!J27</f>
        <v>0</v>
      </c>
      <c r="M27" s="5">
        <f>+PDA_CONT_ACT</f>
        <v>0</v>
      </c>
      <c r="N27" s="127">
        <f t="shared" si="2"/>
        <v>0</v>
      </c>
      <c r="O27" s="163">
        <v>0</v>
      </c>
    </row>
    <row r="28" spans="1:15" ht="15">
      <c r="A28" s="22" t="s">
        <v>17</v>
      </c>
      <c r="B28" s="26"/>
      <c r="C28" s="23"/>
      <c r="D28" s="23"/>
      <c r="E28" s="23"/>
      <c r="F28" s="23"/>
      <c r="G28" s="23"/>
      <c r="H28" s="127">
        <f>+'Sch B, Stmt 1, Details - YR1'!H28</f>
        <v>0</v>
      </c>
      <c r="I28" s="5">
        <v>0</v>
      </c>
      <c r="J28" s="127">
        <f t="shared" si="1"/>
        <v>0</v>
      </c>
      <c r="K28" s="325"/>
      <c r="L28" s="127">
        <f>+'Sch B, Stmt 1, Details - YR1'!J28</f>
        <v>0</v>
      </c>
      <c r="M28" s="5">
        <f>+CMHC_CONT_ACT</f>
        <v>0</v>
      </c>
      <c r="N28" s="127">
        <f t="shared" si="2"/>
        <v>0</v>
      </c>
      <c r="O28" s="163">
        <v>0</v>
      </c>
    </row>
    <row r="29" spans="1:15" ht="15">
      <c r="A29" s="22" t="s">
        <v>223</v>
      </c>
      <c r="B29" s="26"/>
      <c r="C29" s="23"/>
      <c r="D29" s="23"/>
      <c r="E29" s="23"/>
      <c r="F29" s="23"/>
      <c r="G29" s="23"/>
      <c r="H29" s="6"/>
      <c r="I29" s="5"/>
      <c r="J29" s="6"/>
      <c r="K29" s="325"/>
      <c r="L29" s="6"/>
      <c r="M29" s="5"/>
      <c r="N29" s="6"/>
      <c r="O29" s="163">
        <v>0</v>
      </c>
    </row>
    <row r="30" spans="1:15" ht="15">
      <c r="A30" s="27" t="s">
        <v>18</v>
      </c>
      <c r="B30" s="26"/>
      <c r="C30" s="751">
        <f>+'Tab 1 - Control Sheet '!C21</f>
        <v>0</v>
      </c>
      <c r="D30" s="753"/>
      <c r="E30" s="753"/>
      <c r="F30" s="753"/>
      <c r="G30" s="28"/>
      <c r="H30" s="127">
        <f>+'Sch B, Stmt 1, Details - YR1'!H30</f>
        <v>0</v>
      </c>
      <c r="I30" s="5">
        <v>0</v>
      </c>
      <c r="J30" s="127">
        <f>+I30-H30</f>
        <v>0</v>
      </c>
      <c r="K30" s="325"/>
      <c r="L30" s="127">
        <f>+'Sch B, Stmt 1, Details - YR1'!J30</f>
        <v>0</v>
      </c>
      <c r="M30" s="5">
        <f>+OTHERREV1_CONT_ACT</f>
        <v>0</v>
      </c>
      <c r="N30" s="127">
        <f>+M30-L30</f>
        <v>0</v>
      </c>
      <c r="O30" s="163">
        <v>0</v>
      </c>
    </row>
    <row r="31" spans="1:15" ht="15">
      <c r="A31" s="29"/>
      <c r="B31" s="29"/>
      <c r="C31" s="751">
        <f>+'Tab 1 - Control Sheet '!C22</f>
        <v>0</v>
      </c>
      <c r="D31" s="753"/>
      <c r="E31" s="753"/>
      <c r="F31" s="753"/>
      <c r="G31" s="28"/>
      <c r="H31" s="127">
        <f>+'Sch B, Stmt 1, Details - YR1'!H31</f>
        <v>0</v>
      </c>
      <c r="I31" s="5">
        <v>0</v>
      </c>
      <c r="J31" s="127">
        <f>+I31-H31</f>
        <v>0</v>
      </c>
      <c r="K31" s="325"/>
      <c r="L31" s="127">
        <f>+'Sch B, Stmt 1, Details - YR1'!J31</f>
        <v>0</v>
      </c>
      <c r="M31" s="5">
        <f>+OTHERREV2_CONT_ACT</f>
        <v>0</v>
      </c>
      <c r="N31" s="127">
        <f>+M31-L31</f>
        <v>0</v>
      </c>
      <c r="O31" s="163">
        <v>0</v>
      </c>
    </row>
    <row r="32" spans="1:15" ht="15">
      <c r="A32" s="30"/>
      <c r="B32" s="30"/>
      <c r="C32" s="751">
        <f>+'Tab 1 - Control Sheet '!C23</f>
        <v>0</v>
      </c>
      <c r="D32" s="753"/>
      <c r="E32" s="753"/>
      <c r="F32" s="753"/>
      <c r="G32" s="28"/>
      <c r="H32" s="127">
        <f>+'Sch B, Stmt 1, Details - YR1'!H32</f>
        <v>0</v>
      </c>
      <c r="I32" s="5">
        <v>0</v>
      </c>
      <c r="J32" s="127">
        <f>+I32-H32</f>
        <v>0</v>
      </c>
      <c r="K32" s="325"/>
      <c r="L32" s="127">
        <f>+'Sch B, Stmt 1, Details - YR1'!J32</f>
        <v>0</v>
      </c>
      <c r="M32" s="5">
        <f>+I32</f>
        <v>0</v>
      </c>
      <c r="N32" s="127">
        <f>+M32-L32</f>
        <v>0</v>
      </c>
      <c r="O32" s="163">
        <v>0</v>
      </c>
    </row>
    <row r="33" spans="1:15" ht="15">
      <c r="A33" s="30"/>
      <c r="B33" s="30"/>
      <c r="C33" s="751">
        <f>+'Tab 1 - Control Sheet '!C24</f>
        <v>0</v>
      </c>
      <c r="D33" s="753"/>
      <c r="E33" s="753"/>
      <c r="F33" s="753"/>
      <c r="G33" s="28"/>
      <c r="H33" s="127">
        <f>+'Sch B, Stmt 1, Details - YR1'!H33</f>
        <v>0</v>
      </c>
      <c r="I33" s="5">
        <v>0</v>
      </c>
      <c r="J33" s="127">
        <f>+I33-H33</f>
        <v>0</v>
      </c>
      <c r="K33" s="325"/>
      <c r="L33" s="127">
        <f>+'Sch B, Stmt 1, Details - YR1'!J33</f>
        <v>0</v>
      </c>
      <c r="M33" s="5">
        <f>+I33</f>
        <v>0</v>
      </c>
      <c r="N33" s="127">
        <f>+M33-L33</f>
        <v>0</v>
      </c>
      <c r="O33" s="163"/>
    </row>
    <row r="34" spans="1:15" ht="15">
      <c r="A34" s="30"/>
      <c r="B34" s="30"/>
      <c r="C34" s="751">
        <f>+'Tab 1 - Control Sheet '!C25</f>
        <v>0</v>
      </c>
      <c r="D34" s="753"/>
      <c r="E34" s="753"/>
      <c r="F34" s="753"/>
      <c r="G34" s="28"/>
      <c r="H34" s="127">
        <f>+'Sch B, Stmt 1, Details - YR1'!H34</f>
        <v>0</v>
      </c>
      <c r="I34" s="5">
        <v>0</v>
      </c>
      <c r="J34" s="127">
        <f>+I34-H34</f>
        <v>0</v>
      </c>
      <c r="K34" s="325"/>
      <c r="L34" s="127">
        <f>+'Sch B, Stmt 1, Details - YR1'!J34</f>
        <v>0</v>
      </c>
      <c r="M34" s="5">
        <f>+I34</f>
        <v>0</v>
      </c>
      <c r="N34" s="127">
        <f>+M34-L34</f>
        <v>0</v>
      </c>
      <c r="O34" s="163">
        <v>0</v>
      </c>
    </row>
    <row r="35" spans="1:15" ht="15">
      <c r="A35" s="21" t="s">
        <v>224</v>
      </c>
      <c r="B35" s="31"/>
      <c r="C35" s="32"/>
      <c r="D35" s="32"/>
      <c r="E35" s="32"/>
      <c r="F35" s="32"/>
      <c r="G35" s="33"/>
      <c r="H35" s="126">
        <f>SUM(H21:H34)</f>
        <v>0</v>
      </c>
      <c r="I35" s="126">
        <f aca="true" t="shared" si="3" ref="I35:N35">SUM(I21:I34)</f>
        <v>0</v>
      </c>
      <c r="J35" s="126">
        <f t="shared" si="3"/>
        <v>0</v>
      </c>
      <c r="K35" s="126">
        <f t="shared" si="3"/>
        <v>0</v>
      </c>
      <c r="L35" s="126">
        <f t="shared" si="3"/>
        <v>0</v>
      </c>
      <c r="M35" s="126">
        <f t="shared" si="3"/>
        <v>0</v>
      </c>
      <c r="N35" s="126">
        <f t="shared" si="3"/>
        <v>0</v>
      </c>
      <c r="O35" s="163">
        <v>0</v>
      </c>
    </row>
    <row r="36" spans="1:15" ht="15.75" thickBot="1">
      <c r="A36" s="30"/>
      <c r="B36" s="30"/>
      <c r="C36" s="34"/>
      <c r="D36" s="34"/>
      <c r="E36" s="34"/>
      <c r="F36" s="34"/>
      <c r="G36" s="28"/>
      <c r="H36" s="229"/>
      <c r="I36" s="229"/>
      <c r="J36" s="229"/>
      <c r="K36" s="229"/>
      <c r="L36" s="229"/>
      <c r="M36" s="229"/>
      <c r="N36" s="229"/>
      <c r="O36" s="8"/>
    </row>
    <row r="37" spans="1:15" ht="16.5" thickBot="1" thickTop="1">
      <c r="A37" s="124" t="s">
        <v>229</v>
      </c>
      <c r="B37" s="125"/>
      <c r="C37" s="120"/>
      <c r="D37" s="120"/>
      <c r="E37" s="120"/>
      <c r="F37" s="120"/>
      <c r="G37" s="120"/>
      <c r="H37" s="270">
        <f aca="true" t="shared" si="4" ref="H37:N37">H35+H18</f>
        <v>718946</v>
      </c>
      <c r="I37" s="270">
        <f t="shared" si="4"/>
        <v>0</v>
      </c>
      <c r="J37" s="270">
        <f t="shared" si="4"/>
        <v>-718946</v>
      </c>
      <c r="K37" s="270">
        <f t="shared" si="4"/>
        <v>0</v>
      </c>
      <c r="L37" s="540">
        <f t="shared" si="4"/>
        <v>718946</v>
      </c>
      <c r="M37" s="540">
        <f t="shared" si="4"/>
        <v>0</v>
      </c>
      <c r="N37" s="540">
        <f t="shared" si="4"/>
        <v>-718946</v>
      </c>
      <c r="O37" s="166">
        <v>0</v>
      </c>
    </row>
    <row r="38" spans="1:15" ht="8.2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43"/>
      <c r="L38" s="3"/>
      <c r="M38" s="3"/>
      <c r="N38" s="3"/>
      <c r="O38" s="43"/>
    </row>
    <row r="39" spans="1:12" ht="4.5" customHeight="1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43"/>
      <c r="L39" s="1"/>
    </row>
    <row r="40" spans="1:15" ht="18" customHeight="1" thickBot="1" thickTop="1">
      <c r="A40" s="122" t="s">
        <v>19</v>
      </c>
      <c r="B40" s="119"/>
      <c r="C40" s="120"/>
      <c r="D40" s="120"/>
      <c r="E40" s="120"/>
      <c r="F40" s="120"/>
      <c r="G40" s="120"/>
      <c r="H40" s="323"/>
      <c r="I40" s="323"/>
      <c r="J40" s="323"/>
      <c r="K40" s="323"/>
      <c r="L40" s="537"/>
      <c r="M40" s="537"/>
      <c r="N40" s="537"/>
      <c r="O40" s="324"/>
    </row>
    <row r="41" spans="1:12" ht="6.75" customHeight="1" thickBo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43"/>
      <c r="L41" s="1"/>
    </row>
    <row r="42" spans="1:15" ht="39.75" thickBot="1" thickTop="1">
      <c r="A42" s="122" t="s">
        <v>20</v>
      </c>
      <c r="B42" s="119"/>
      <c r="C42" s="120"/>
      <c r="D42" s="120"/>
      <c r="E42" s="120"/>
      <c r="F42" s="120"/>
      <c r="G42" s="120"/>
      <c r="H42" s="323" t="str">
        <f>+$H$11</f>
        <v>Contractor 
Budget</v>
      </c>
      <c r="I42" s="323" t="str">
        <f>+$I$11</f>
        <v>Contractor Actual</v>
      </c>
      <c r="J42" s="323" t="str">
        <f>+$J$11</f>
        <v>Contractor Variance</v>
      </c>
      <c r="K42" s="323"/>
      <c r="L42" s="537" t="str">
        <f>+L11</f>
        <v>Ministry
Budget</v>
      </c>
      <c r="M42" s="537" t="str">
        <f>+M11</f>
        <v>Ministry
Actual</v>
      </c>
      <c r="N42" s="537" t="str">
        <f>+N11</f>
        <v>Ministry
Variance</v>
      </c>
      <c r="O42" s="324" t="str">
        <f>+$O$11</f>
        <v>Comments</v>
      </c>
    </row>
    <row r="43" spans="1:15" ht="3.75" customHeight="1" thickTop="1">
      <c r="A43" s="1"/>
      <c r="B43" s="1"/>
      <c r="C43" s="1"/>
      <c r="D43" s="1"/>
      <c r="E43" s="1"/>
      <c r="F43" s="1"/>
      <c r="G43" s="1"/>
      <c r="H43" s="4" t="str">
        <f>$H$12</f>
        <v>$</v>
      </c>
      <c r="I43" s="4" t="str">
        <f aca="true" t="shared" si="5" ref="I43:N43">$H$12</f>
        <v>$</v>
      </c>
      <c r="J43" s="4" t="str">
        <f t="shared" si="5"/>
        <v>$</v>
      </c>
      <c r="K43" s="4"/>
      <c r="L43" s="4" t="str">
        <f t="shared" si="5"/>
        <v>$</v>
      </c>
      <c r="M43" s="4" t="str">
        <f t="shared" si="5"/>
        <v>$</v>
      </c>
      <c r="N43" s="4" t="str">
        <f t="shared" si="5"/>
        <v>$</v>
      </c>
      <c r="O43" s="4"/>
    </row>
    <row r="44" spans="1:15" ht="12.75">
      <c r="A44" s="35" t="s">
        <v>21</v>
      </c>
      <c r="B44" s="1"/>
      <c r="C44" s="1"/>
      <c r="D44" s="1"/>
      <c r="E44" s="1"/>
      <c r="F44" s="1"/>
      <c r="G44" s="1"/>
      <c r="H44" s="4"/>
      <c r="I44" s="4"/>
      <c r="J44" s="4"/>
      <c r="K44" s="4"/>
      <c r="L44" s="4"/>
      <c r="M44" s="4"/>
      <c r="N44" s="4"/>
      <c r="O44" s="4"/>
    </row>
    <row r="45" spans="1:15" ht="12.75">
      <c r="A45" s="21" t="s">
        <v>22</v>
      </c>
      <c r="B45" s="36"/>
      <c r="C45" s="1"/>
      <c r="D45" s="1"/>
      <c r="E45" s="1"/>
      <c r="F45" s="1"/>
      <c r="G45" s="1"/>
      <c r="L45" s="14"/>
      <c r="M45" s="14"/>
      <c r="N45" s="14"/>
      <c r="O45" s="14"/>
    </row>
    <row r="46" spans="1:15" ht="15">
      <c r="A46" s="22" t="s">
        <v>23</v>
      </c>
      <c r="B46" s="22"/>
      <c r="C46" s="1"/>
      <c r="D46" s="1"/>
      <c r="E46" s="1"/>
      <c r="F46" s="1"/>
      <c r="G46" s="1"/>
      <c r="H46" s="127">
        <f>+'Sch B, Stmt 1, Details - YR1'!H46</f>
        <v>484614</v>
      </c>
      <c r="I46" s="5">
        <v>0</v>
      </c>
      <c r="J46" s="127">
        <f>+H46-I46</f>
        <v>484614</v>
      </c>
      <c r="K46" s="325"/>
      <c r="L46" s="127">
        <f>+'Sch B, Stmt 1, Details - YR1'!J46</f>
        <v>484614</v>
      </c>
      <c r="M46" s="5">
        <f>+I46</f>
        <v>0</v>
      </c>
      <c r="N46" s="127">
        <f>+L46-M46</f>
        <v>484614</v>
      </c>
      <c r="O46" s="163">
        <v>0</v>
      </c>
    </row>
    <row r="47" spans="1:15" ht="15">
      <c r="A47" s="22" t="s">
        <v>24</v>
      </c>
      <c r="B47" s="22"/>
      <c r="C47" s="1"/>
      <c r="D47" s="1"/>
      <c r="E47" s="1"/>
      <c r="F47" s="1"/>
      <c r="G47" s="1"/>
      <c r="H47" s="127">
        <f>+'Sch B, Stmt 1, Details - YR1'!H47</f>
        <v>67535.99991637199</v>
      </c>
      <c r="I47" s="5">
        <v>0</v>
      </c>
      <c r="J47" s="127">
        <f>+H47-I47</f>
        <v>67535.99991637199</v>
      </c>
      <c r="K47" s="325"/>
      <c r="L47" s="127">
        <f>+'Sch B, Stmt 1, Details - YR1'!J47</f>
        <v>67535.99991637199</v>
      </c>
      <c r="M47" s="5">
        <f>+I47</f>
        <v>0</v>
      </c>
      <c r="N47" s="127">
        <f>+L47-M47</f>
        <v>67535.99991637199</v>
      </c>
      <c r="O47" s="163">
        <v>0</v>
      </c>
    </row>
    <row r="48" spans="1:15" ht="15">
      <c r="A48" s="22" t="s">
        <v>25</v>
      </c>
      <c r="B48" s="22"/>
      <c r="C48" s="1"/>
      <c r="D48" s="1"/>
      <c r="E48" s="1"/>
      <c r="F48" s="1"/>
      <c r="G48" s="1"/>
      <c r="H48" s="127">
        <f>+'Sch B, Stmt 1, Details - YR1'!H48</f>
        <v>10147</v>
      </c>
      <c r="I48" s="5">
        <v>0</v>
      </c>
      <c r="J48" s="127">
        <f>+H48-I48</f>
        <v>10147</v>
      </c>
      <c r="K48" s="325"/>
      <c r="L48" s="127">
        <f>+'Sch B, Stmt 1, Details - YR1'!J48</f>
        <v>10147</v>
      </c>
      <c r="M48" s="5">
        <f>+I48</f>
        <v>0</v>
      </c>
      <c r="N48" s="127">
        <f>+L48-M48</f>
        <v>10147</v>
      </c>
      <c r="O48" s="163">
        <v>0</v>
      </c>
    </row>
    <row r="49" spans="1:15" ht="15">
      <c r="A49" s="22" t="s">
        <v>26</v>
      </c>
      <c r="B49" s="26"/>
      <c r="C49" s="23"/>
      <c r="D49" s="23"/>
      <c r="E49" s="23"/>
      <c r="F49" s="23"/>
      <c r="G49" s="23"/>
      <c r="H49" s="127"/>
      <c r="I49" s="5"/>
      <c r="J49" s="127"/>
      <c r="K49" s="325"/>
      <c r="L49" s="127"/>
      <c r="M49" s="5"/>
      <c r="N49" s="127"/>
      <c r="O49" s="163"/>
    </row>
    <row r="50" spans="1:15" ht="15">
      <c r="A50" s="27"/>
      <c r="B50" s="26"/>
      <c r="C50" s="751">
        <f>+'Tab 1 - Control Sheet '!C29:G29</f>
        <v>0</v>
      </c>
      <c r="D50" s="753"/>
      <c r="E50" s="753"/>
      <c r="F50" s="753"/>
      <c r="G50" s="28"/>
      <c r="H50" s="127">
        <f>+'Sch B, Stmt 1, Details - YR1'!H50</f>
        <v>0</v>
      </c>
      <c r="I50" s="5">
        <v>0</v>
      </c>
      <c r="J50" s="127">
        <f>+H50-I50</f>
        <v>0</v>
      </c>
      <c r="K50" s="325"/>
      <c r="L50" s="127">
        <f>+'Sch B, Stmt 1, Details - YR1'!J50</f>
        <v>0</v>
      </c>
      <c r="M50" s="5">
        <f>+I50</f>
        <v>0</v>
      </c>
      <c r="N50" s="127">
        <f>+L50-M50</f>
        <v>0</v>
      </c>
      <c r="O50" s="163">
        <v>0</v>
      </c>
    </row>
    <row r="51" spans="1:15" ht="15">
      <c r="A51" s="22"/>
      <c r="B51" s="26"/>
      <c r="C51" s="751">
        <f>+'Tab 1 - Control Sheet '!C30:G30</f>
        <v>0</v>
      </c>
      <c r="D51" s="753"/>
      <c r="E51" s="753"/>
      <c r="F51" s="753"/>
      <c r="G51" s="1"/>
      <c r="H51" s="127">
        <f>+'Sch B, Stmt 1, Details - YR1'!H51</f>
        <v>0</v>
      </c>
      <c r="I51" s="5">
        <v>0</v>
      </c>
      <c r="J51" s="127">
        <f>+H51-I51</f>
        <v>0</v>
      </c>
      <c r="K51" s="325"/>
      <c r="L51" s="127">
        <f>+'Sch B, Stmt 1, Details - YR1'!J51</f>
        <v>0</v>
      </c>
      <c r="M51" s="5">
        <f>+I51</f>
        <v>0</v>
      </c>
      <c r="N51" s="127">
        <f>+L51-M51</f>
        <v>0</v>
      </c>
      <c r="O51" s="163">
        <v>0</v>
      </c>
    </row>
    <row r="52" spans="1:15" ht="15">
      <c r="A52" s="22"/>
      <c r="B52" s="22"/>
      <c r="C52" s="751">
        <f>+'Tab 1 - Control Sheet '!C31:G31</f>
        <v>0</v>
      </c>
      <c r="D52" s="753"/>
      <c r="E52" s="753"/>
      <c r="F52" s="753"/>
      <c r="G52" s="1"/>
      <c r="H52" s="127">
        <f>+'Sch B, Stmt 1, Details - YR1'!H52</f>
        <v>0</v>
      </c>
      <c r="I52" s="5">
        <v>0</v>
      </c>
      <c r="J52" s="127">
        <f>+H52-I52</f>
        <v>0</v>
      </c>
      <c r="K52" s="325"/>
      <c r="L52" s="127">
        <f>+'Sch B, Stmt 1, Details - YR1'!J52</f>
        <v>0</v>
      </c>
      <c r="M52" s="5">
        <f>+I52</f>
        <v>0</v>
      </c>
      <c r="N52" s="127">
        <f>+L52-M52</f>
        <v>0</v>
      </c>
      <c r="O52" s="163">
        <v>0</v>
      </c>
    </row>
    <row r="53" spans="1:15" s="37" customFormat="1" ht="15">
      <c r="A53" s="21" t="s">
        <v>27</v>
      </c>
      <c r="B53" s="21"/>
      <c r="H53" s="126">
        <f>SUM(H46:H52)</f>
        <v>562296.999916372</v>
      </c>
      <c r="I53" s="126">
        <f aca="true" t="shared" si="6" ref="I53:N53">SUM(I46:I52)</f>
        <v>0</v>
      </c>
      <c r="J53" s="126">
        <f t="shared" si="6"/>
        <v>562296.999916372</v>
      </c>
      <c r="K53" s="126">
        <f t="shared" si="6"/>
        <v>0</v>
      </c>
      <c r="L53" s="126">
        <f t="shared" si="6"/>
        <v>562296.999916372</v>
      </c>
      <c r="M53" s="126">
        <f t="shared" si="6"/>
        <v>0</v>
      </c>
      <c r="N53" s="126">
        <f t="shared" si="6"/>
        <v>562296.999916372</v>
      </c>
      <c r="O53" s="168">
        <v>0</v>
      </c>
    </row>
    <row r="54" spans="1:15" ht="9" customHeight="1">
      <c r="A54" s="1"/>
      <c r="B54" s="1"/>
      <c r="C54" s="1"/>
      <c r="D54" s="1"/>
      <c r="E54" s="1"/>
      <c r="F54" s="1"/>
      <c r="G54" s="1"/>
      <c r="H54" s="4"/>
      <c r="I54" s="4"/>
      <c r="J54" s="4"/>
      <c r="K54" s="4"/>
      <c r="L54" s="4">
        <f>+H54+J54</f>
        <v>0</v>
      </c>
      <c r="M54" s="4"/>
      <c r="N54" s="4"/>
      <c r="O54" s="162"/>
    </row>
    <row r="55" spans="1:15" ht="12.75">
      <c r="A55" s="21" t="s">
        <v>28</v>
      </c>
      <c r="B55" s="36"/>
      <c r="C55" s="1"/>
      <c r="D55" s="1"/>
      <c r="E55" s="1"/>
      <c r="F55" s="1"/>
      <c r="G55" s="1"/>
      <c r="L55" s="14">
        <f>+H55+J55</f>
        <v>0</v>
      </c>
      <c r="M55" s="14"/>
      <c r="N55" s="14"/>
      <c r="O55" s="327"/>
    </row>
    <row r="56" spans="1:15" ht="15">
      <c r="A56" s="22" t="s">
        <v>23</v>
      </c>
      <c r="B56" s="22"/>
      <c r="C56" s="1"/>
      <c r="D56" s="1"/>
      <c r="E56" s="1"/>
      <c r="F56" s="1"/>
      <c r="G56" s="1"/>
      <c r="H56" s="127">
        <f>+'Sch B, Stmt 1, Details - YR1'!H56</f>
        <v>0</v>
      </c>
      <c r="I56" s="5">
        <v>0</v>
      </c>
      <c r="J56" s="127">
        <f>+H56-I56</f>
        <v>0</v>
      </c>
      <c r="K56" s="325"/>
      <c r="L56" s="127">
        <f>+'Sch B, Stmt 1, Details - YR1'!J56</f>
        <v>0</v>
      </c>
      <c r="M56" s="5">
        <f>+I56</f>
        <v>0</v>
      </c>
      <c r="N56" s="127">
        <f>+L56-M56</f>
        <v>0</v>
      </c>
      <c r="O56" s="163">
        <v>0</v>
      </c>
    </row>
    <row r="57" spans="1:15" ht="15">
      <c r="A57" s="22" t="s">
        <v>24</v>
      </c>
      <c r="B57" s="22"/>
      <c r="C57" s="1"/>
      <c r="D57" s="1"/>
      <c r="E57" s="1"/>
      <c r="F57" s="1"/>
      <c r="G57" s="1"/>
      <c r="H57" s="127">
        <f>+'Sch B, Stmt 1, Details - YR1'!H57</f>
        <v>0</v>
      </c>
      <c r="I57" s="5">
        <v>0</v>
      </c>
      <c r="J57" s="127">
        <f>+H57-I57</f>
        <v>0</v>
      </c>
      <c r="K57" s="325"/>
      <c r="L57" s="127">
        <f>+'Sch B, Stmt 1, Details - YR1'!J57</f>
        <v>0</v>
      </c>
      <c r="M57" s="5">
        <f>+I57</f>
        <v>0</v>
      </c>
      <c r="N57" s="127">
        <f>+L57-M57</f>
        <v>0</v>
      </c>
      <c r="O57" s="163">
        <v>0</v>
      </c>
    </row>
    <row r="58" spans="1:15" ht="15">
      <c r="A58" s="22" t="s">
        <v>26</v>
      </c>
      <c r="B58" s="26"/>
      <c r="C58" s="23"/>
      <c r="D58" s="23"/>
      <c r="E58" s="23"/>
      <c r="F58" s="23"/>
      <c r="G58" s="23"/>
      <c r="H58" s="127"/>
      <c r="I58" s="5"/>
      <c r="J58" s="127"/>
      <c r="K58" s="325"/>
      <c r="L58" s="127"/>
      <c r="M58" s="5"/>
      <c r="N58" s="127"/>
      <c r="O58" s="163"/>
    </row>
    <row r="59" spans="1:15" ht="15">
      <c r="A59" s="27"/>
      <c r="B59" s="26"/>
      <c r="C59" s="751">
        <f>+'Tab 1 - Control Sheet '!C33:G33</f>
        <v>0</v>
      </c>
      <c r="D59" s="753"/>
      <c r="E59" s="753"/>
      <c r="F59" s="753"/>
      <c r="G59" s="28"/>
      <c r="H59" s="127">
        <f>+'Sch B, Stmt 1, Details - YR1'!H59</f>
        <v>0</v>
      </c>
      <c r="I59" s="5">
        <v>0</v>
      </c>
      <c r="J59" s="127">
        <f>+H59-I59</f>
        <v>0</v>
      </c>
      <c r="K59" s="325"/>
      <c r="L59" s="127">
        <f>+'Sch B, Stmt 1, Details - YR1'!J59</f>
        <v>0</v>
      </c>
      <c r="M59" s="5">
        <f>+I59</f>
        <v>0</v>
      </c>
      <c r="N59" s="127">
        <f>+L59-M59</f>
        <v>0</v>
      </c>
      <c r="O59" s="163">
        <v>0</v>
      </c>
    </row>
    <row r="60" spans="1:15" ht="15">
      <c r="A60" s="22"/>
      <c r="B60" s="26"/>
      <c r="C60" s="751">
        <f>+'Tab 1 - Control Sheet '!C34:G34</f>
        <v>0</v>
      </c>
      <c r="D60" s="753"/>
      <c r="E60" s="753"/>
      <c r="F60" s="753"/>
      <c r="G60" s="1"/>
      <c r="H60" s="127">
        <f>+'Sch B, Stmt 1, Details - YR1'!H60</f>
        <v>0</v>
      </c>
      <c r="I60" s="5">
        <v>0</v>
      </c>
      <c r="J60" s="127">
        <f>+H60-I60</f>
        <v>0</v>
      </c>
      <c r="K60" s="325"/>
      <c r="L60" s="127">
        <f>+'Sch B, Stmt 1, Details - YR1'!J60</f>
        <v>0</v>
      </c>
      <c r="M60" s="5">
        <f>+I60</f>
        <v>0</v>
      </c>
      <c r="N60" s="127">
        <f>+L60-M60</f>
        <v>0</v>
      </c>
      <c r="O60" s="163">
        <v>0</v>
      </c>
    </row>
    <row r="61" spans="1:15" s="37" customFormat="1" ht="15">
      <c r="A61" s="21" t="s">
        <v>29</v>
      </c>
      <c r="B61" s="21"/>
      <c r="H61" s="126">
        <f>SUM(H56:H60)</f>
        <v>0</v>
      </c>
      <c r="I61" s="126">
        <f aca="true" t="shared" si="7" ref="I61:N61">SUM(I56:I60)</f>
        <v>0</v>
      </c>
      <c r="J61" s="126">
        <f t="shared" si="7"/>
        <v>0</v>
      </c>
      <c r="K61" s="126">
        <f t="shared" si="7"/>
        <v>0</v>
      </c>
      <c r="L61" s="126">
        <f t="shared" si="7"/>
        <v>0</v>
      </c>
      <c r="M61" s="126">
        <f t="shared" si="7"/>
        <v>0</v>
      </c>
      <c r="N61" s="126">
        <f t="shared" si="7"/>
        <v>0</v>
      </c>
      <c r="O61" s="335">
        <v>0</v>
      </c>
    </row>
    <row r="62" spans="1:15" ht="9" customHeight="1">
      <c r="A62" s="1"/>
      <c r="B62" s="1"/>
      <c r="C62" s="1"/>
      <c r="D62" s="1"/>
      <c r="E62" s="1"/>
      <c r="F62" s="1"/>
      <c r="G62" s="1"/>
      <c r="H62" s="135"/>
      <c r="I62" s="135"/>
      <c r="J62" s="135"/>
      <c r="K62" s="135"/>
      <c r="L62" s="135"/>
      <c r="M62" s="135"/>
      <c r="N62" s="135"/>
      <c r="O62" s="336"/>
    </row>
    <row r="63" spans="1:15" ht="15">
      <c r="A63" s="35" t="s">
        <v>30</v>
      </c>
      <c r="B63" s="37"/>
      <c r="C63" s="37"/>
      <c r="D63" s="37"/>
      <c r="E63" s="37"/>
      <c r="F63" s="37"/>
      <c r="G63" s="37"/>
      <c r="H63" s="126">
        <f aca="true" t="shared" si="8" ref="H63:N63">+H61+H53</f>
        <v>562296.999916372</v>
      </c>
      <c r="I63" s="126">
        <f t="shared" si="8"/>
        <v>0</v>
      </c>
      <c r="J63" s="126">
        <f t="shared" si="8"/>
        <v>562296.999916372</v>
      </c>
      <c r="K63" s="126">
        <f t="shared" si="8"/>
        <v>0</v>
      </c>
      <c r="L63" s="126">
        <f t="shared" si="8"/>
        <v>562296.999916372</v>
      </c>
      <c r="M63" s="126">
        <f t="shared" si="8"/>
        <v>0</v>
      </c>
      <c r="N63" s="126">
        <f t="shared" si="8"/>
        <v>562296.999916372</v>
      </c>
      <c r="O63" s="337">
        <v>0</v>
      </c>
    </row>
    <row r="64" spans="1:15" ht="9" customHeight="1">
      <c r="A64" s="1"/>
      <c r="B64" s="1"/>
      <c r="C64" s="1"/>
      <c r="D64" s="1"/>
      <c r="E64" s="1"/>
      <c r="F64" s="1"/>
      <c r="G64" s="1"/>
      <c r="H64" s="4"/>
      <c r="I64" s="4"/>
      <c r="J64" s="4"/>
      <c r="K64" s="4"/>
      <c r="L64" s="4">
        <f>+H64+J64</f>
        <v>0</v>
      </c>
      <c r="M64" s="4"/>
      <c r="N64" s="4"/>
      <c r="O64" s="162"/>
    </row>
    <row r="65" spans="1:15" ht="12.75">
      <c r="A65" s="35" t="s">
        <v>31</v>
      </c>
      <c r="B65" s="1"/>
      <c r="C65" s="1"/>
      <c r="D65" s="1"/>
      <c r="E65" s="1"/>
      <c r="F65" s="1"/>
      <c r="G65" s="1"/>
      <c r="H65" s="4"/>
      <c r="I65" s="4"/>
      <c r="J65" s="4"/>
      <c r="K65" s="4"/>
      <c r="L65" s="4">
        <f>+H65+J65</f>
        <v>0</v>
      </c>
      <c r="M65" s="4"/>
      <c r="N65" s="4"/>
      <c r="O65" s="162"/>
    </row>
    <row r="66" spans="1:15" ht="15">
      <c r="A66" s="36" t="s">
        <v>32</v>
      </c>
      <c r="B66" s="36"/>
      <c r="C66" s="1"/>
      <c r="D66" s="1"/>
      <c r="E66" s="1"/>
      <c r="F66" s="1"/>
      <c r="G66" s="1"/>
      <c r="H66" s="127">
        <f>+'Sch B, Stmt 1, Details - YR1'!H66</f>
        <v>0</v>
      </c>
      <c r="I66" s="5">
        <v>0</v>
      </c>
      <c r="J66" s="127">
        <f aca="true" t="shared" si="9" ref="J66:J77">+H66-I66</f>
        <v>0</v>
      </c>
      <c r="K66" s="325"/>
      <c r="L66" s="127">
        <f>+'Sch B, Stmt 1, Details - YR1'!J66</f>
        <v>0</v>
      </c>
      <c r="M66" s="5">
        <f aca="true" t="shared" si="10" ref="M66:M77">+I66</f>
        <v>0</v>
      </c>
      <c r="N66" s="127">
        <f aca="true" t="shared" si="11" ref="N66:N77">+L66-M66</f>
        <v>0</v>
      </c>
      <c r="O66" s="163">
        <v>0</v>
      </c>
    </row>
    <row r="67" spans="1:15" ht="15">
      <c r="A67" s="36" t="s">
        <v>33</v>
      </c>
      <c r="B67" s="36"/>
      <c r="C67" s="1"/>
      <c r="D67" s="1"/>
      <c r="E67" s="1"/>
      <c r="F67" s="1"/>
      <c r="G67" s="1"/>
      <c r="H67" s="127">
        <f>+'Sch B, Stmt 1, Details - YR1'!H67</f>
        <v>0</v>
      </c>
      <c r="I67" s="5">
        <v>0</v>
      </c>
      <c r="J67" s="127">
        <f t="shared" si="9"/>
        <v>0</v>
      </c>
      <c r="K67" s="325"/>
      <c r="L67" s="127">
        <f>+'Sch B, Stmt 1, Details - YR1'!J67</f>
        <v>0</v>
      </c>
      <c r="M67" s="5">
        <f t="shared" si="10"/>
        <v>0</v>
      </c>
      <c r="N67" s="127">
        <f t="shared" si="11"/>
        <v>0</v>
      </c>
      <c r="O67" s="163">
        <v>0</v>
      </c>
    </row>
    <row r="68" spans="1:15" ht="15">
      <c r="A68" s="36" t="s">
        <v>34</v>
      </c>
      <c r="B68" s="36"/>
      <c r="C68" s="1"/>
      <c r="D68" s="1"/>
      <c r="E68" s="1"/>
      <c r="F68" s="1"/>
      <c r="G68" s="1"/>
      <c r="H68" s="127">
        <f>+'Sch B, Stmt 1, Details - YR1'!H68</f>
        <v>0</v>
      </c>
      <c r="I68" s="5">
        <v>0</v>
      </c>
      <c r="J68" s="127">
        <f t="shared" si="9"/>
        <v>0</v>
      </c>
      <c r="K68" s="325"/>
      <c r="L68" s="127">
        <f>+'Sch B, Stmt 1, Details - YR1'!J68</f>
        <v>0</v>
      </c>
      <c r="M68" s="5">
        <f t="shared" si="10"/>
        <v>0</v>
      </c>
      <c r="N68" s="127">
        <f t="shared" si="11"/>
        <v>0</v>
      </c>
      <c r="O68" s="163">
        <v>0</v>
      </c>
    </row>
    <row r="69" spans="1:15" ht="15">
      <c r="A69" s="36" t="s">
        <v>35</v>
      </c>
      <c r="B69" s="36"/>
      <c r="C69" s="1"/>
      <c r="D69" s="1"/>
      <c r="E69" s="1"/>
      <c r="F69" s="1"/>
      <c r="G69" s="1"/>
      <c r="H69" s="127">
        <f>+'Sch B, Stmt 1, Details - YR1'!H69</f>
        <v>0</v>
      </c>
      <c r="I69" s="5">
        <v>0</v>
      </c>
      <c r="J69" s="127">
        <f t="shared" si="9"/>
        <v>0</v>
      </c>
      <c r="K69" s="325"/>
      <c r="L69" s="127">
        <f>+'Sch B, Stmt 1, Details - YR1'!J69</f>
        <v>0</v>
      </c>
      <c r="M69" s="5">
        <f t="shared" si="10"/>
        <v>0</v>
      </c>
      <c r="N69" s="127">
        <f t="shared" si="11"/>
        <v>0</v>
      </c>
      <c r="O69" s="163">
        <v>0</v>
      </c>
    </row>
    <row r="70" spans="1:15" ht="15">
      <c r="A70" s="36" t="s">
        <v>36</v>
      </c>
      <c r="B70" s="36"/>
      <c r="C70" s="1"/>
      <c r="D70" s="1"/>
      <c r="E70" s="1"/>
      <c r="F70" s="1"/>
      <c r="G70" s="1"/>
      <c r="H70" s="127">
        <f>+'Sch B, Stmt 1, Details - YR1'!H70</f>
        <v>0</v>
      </c>
      <c r="I70" s="5">
        <v>0</v>
      </c>
      <c r="J70" s="127">
        <f t="shared" si="9"/>
        <v>0</v>
      </c>
      <c r="K70" s="325"/>
      <c r="L70" s="127">
        <f>+'Sch B, Stmt 1, Details - YR1'!J70</f>
        <v>0</v>
      </c>
      <c r="M70" s="5">
        <f t="shared" si="10"/>
        <v>0</v>
      </c>
      <c r="N70" s="127">
        <f t="shared" si="11"/>
        <v>0</v>
      </c>
      <c r="O70" s="163">
        <v>0</v>
      </c>
    </row>
    <row r="71" spans="1:15" ht="15">
      <c r="A71" s="36" t="s">
        <v>37</v>
      </c>
      <c r="B71" s="36"/>
      <c r="C71" s="1"/>
      <c r="D71" s="1"/>
      <c r="E71" s="1"/>
      <c r="F71" s="1"/>
      <c r="G71" s="1"/>
      <c r="H71" s="127">
        <f>+'Sch B, Stmt 1, Details - YR1'!H71</f>
        <v>0</v>
      </c>
      <c r="I71" s="5">
        <v>0</v>
      </c>
      <c r="J71" s="127">
        <f t="shared" si="9"/>
        <v>0</v>
      </c>
      <c r="K71" s="325"/>
      <c r="L71" s="127">
        <f>+'Sch B, Stmt 1, Details - YR1'!J71</f>
        <v>0</v>
      </c>
      <c r="M71" s="5">
        <f t="shared" si="10"/>
        <v>0</v>
      </c>
      <c r="N71" s="127">
        <f t="shared" si="11"/>
        <v>0</v>
      </c>
      <c r="O71" s="163">
        <v>0</v>
      </c>
    </row>
    <row r="72" spans="1:15" ht="15">
      <c r="A72" s="36" t="s">
        <v>38</v>
      </c>
      <c r="B72" s="36"/>
      <c r="C72" s="1"/>
      <c r="D72" s="1"/>
      <c r="E72" s="1"/>
      <c r="F72" s="1"/>
      <c r="G72" s="1"/>
      <c r="H72" s="127">
        <f>+'Sch B, Stmt 1, Details - YR1'!H72</f>
        <v>0</v>
      </c>
      <c r="I72" s="5">
        <v>0</v>
      </c>
      <c r="J72" s="127">
        <f t="shared" si="9"/>
        <v>0</v>
      </c>
      <c r="K72" s="325"/>
      <c r="L72" s="127">
        <f>+'Sch B, Stmt 1, Details - YR1'!J72</f>
        <v>0</v>
      </c>
      <c r="M72" s="5">
        <f t="shared" si="10"/>
        <v>0</v>
      </c>
      <c r="N72" s="127">
        <f t="shared" si="11"/>
        <v>0</v>
      </c>
      <c r="O72" s="163">
        <v>0</v>
      </c>
    </row>
    <row r="73" spans="1:15" ht="15">
      <c r="A73" s="36" t="s">
        <v>39</v>
      </c>
      <c r="B73" s="36"/>
      <c r="C73" s="1"/>
      <c r="D73" s="1"/>
      <c r="E73" s="1"/>
      <c r="F73" s="1"/>
      <c r="G73" s="1"/>
      <c r="H73" s="127">
        <f>+'Sch B, Stmt 1, Details - YR1'!H73</f>
        <v>4000</v>
      </c>
      <c r="I73" s="5">
        <v>0</v>
      </c>
      <c r="J73" s="127">
        <f t="shared" si="9"/>
        <v>4000</v>
      </c>
      <c r="K73" s="325"/>
      <c r="L73" s="127">
        <f>+'Sch B, Stmt 1, Details - YR1'!J73</f>
        <v>4000</v>
      </c>
      <c r="M73" s="5">
        <f t="shared" si="10"/>
        <v>0</v>
      </c>
      <c r="N73" s="127">
        <f t="shared" si="11"/>
        <v>4000</v>
      </c>
      <c r="O73" s="163">
        <v>0</v>
      </c>
    </row>
    <row r="74" spans="1:15" ht="15">
      <c r="A74" s="36" t="s">
        <v>40</v>
      </c>
      <c r="B74" s="36"/>
      <c r="C74" s="1"/>
      <c r="D74" s="1"/>
      <c r="E74" s="1"/>
      <c r="F74" s="1"/>
      <c r="G74" s="1"/>
      <c r="H74" s="127">
        <f>+'Sch B, Stmt 1, Details - YR1'!H74</f>
        <v>16000</v>
      </c>
      <c r="I74" s="5">
        <v>0</v>
      </c>
      <c r="J74" s="127">
        <f t="shared" si="9"/>
        <v>16000</v>
      </c>
      <c r="K74" s="325"/>
      <c r="L74" s="127">
        <f>+'Sch B, Stmt 1, Details - YR1'!J74</f>
        <v>16000</v>
      </c>
      <c r="M74" s="5">
        <f t="shared" si="10"/>
        <v>0</v>
      </c>
      <c r="N74" s="127">
        <f t="shared" si="11"/>
        <v>16000</v>
      </c>
      <c r="O74" s="163">
        <v>0</v>
      </c>
    </row>
    <row r="75" spans="1:15" ht="15">
      <c r="A75" s="36" t="s">
        <v>41</v>
      </c>
      <c r="B75" s="36"/>
      <c r="C75" s="1"/>
      <c r="D75" s="1"/>
      <c r="E75" s="1"/>
      <c r="F75" s="1"/>
      <c r="G75" s="1"/>
      <c r="H75" s="127">
        <f>+'Sch B, Stmt 1, Details - YR1'!H75</f>
        <v>0</v>
      </c>
      <c r="I75" s="5">
        <v>0</v>
      </c>
      <c r="J75" s="127">
        <f t="shared" si="9"/>
        <v>0</v>
      </c>
      <c r="K75" s="325"/>
      <c r="L75" s="127">
        <f>+'Sch B, Stmt 1, Details - YR1'!J75</f>
        <v>0</v>
      </c>
      <c r="M75" s="5">
        <f t="shared" si="10"/>
        <v>0</v>
      </c>
      <c r="N75" s="127">
        <f t="shared" si="11"/>
        <v>0</v>
      </c>
      <c r="O75" s="163">
        <v>0</v>
      </c>
    </row>
    <row r="76" spans="1:15" ht="15">
      <c r="A76" s="36" t="s">
        <v>42</v>
      </c>
      <c r="B76" s="36"/>
      <c r="C76" s="1"/>
      <c r="D76" s="1"/>
      <c r="E76" s="1"/>
      <c r="F76" s="1"/>
      <c r="G76" s="1"/>
      <c r="H76" s="127">
        <f>+'Sch B, Stmt 1, Details - YR1'!H76</f>
        <v>8000</v>
      </c>
      <c r="I76" s="5">
        <v>0</v>
      </c>
      <c r="J76" s="127">
        <f t="shared" si="9"/>
        <v>8000</v>
      </c>
      <c r="K76" s="325"/>
      <c r="L76" s="127">
        <f>+'Sch B, Stmt 1, Details - YR1'!J76</f>
        <v>8000</v>
      </c>
      <c r="M76" s="5">
        <f t="shared" si="10"/>
        <v>0</v>
      </c>
      <c r="N76" s="127">
        <f t="shared" si="11"/>
        <v>8000</v>
      </c>
      <c r="O76" s="163">
        <v>0</v>
      </c>
    </row>
    <row r="77" spans="1:15" ht="15">
      <c r="A77" s="36" t="s">
        <v>43</v>
      </c>
      <c r="B77" s="1"/>
      <c r="C77" s="1"/>
      <c r="D77" s="1"/>
      <c r="E77" s="1"/>
      <c r="F77" s="1"/>
      <c r="G77" s="1"/>
      <c r="H77" s="127">
        <f>+'Sch B, Stmt 1, Details - YR1'!H77</f>
        <v>0</v>
      </c>
      <c r="I77" s="5">
        <v>0</v>
      </c>
      <c r="J77" s="127">
        <f t="shared" si="9"/>
        <v>0</v>
      </c>
      <c r="K77" s="325"/>
      <c r="L77" s="127">
        <f>+'Sch B, Stmt 1, Details - YR1'!J77</f>
        <v>0</v>
      </c>
      <c r="M77" s="5">
        <f t="shared" si="10"/>
        <v>0</v>
      </c>
      <c r="N77" s="127">
        <f t="shared" si="11"/>
        <v>0</v>
      </c>
      <c r="O77" s="163">
        <v>0</v>
      </c>
    </row>
    <row r="78" spans="1:15" ht="15">
      <c r="A78" s="22" t="s">
        <v>26</v>
      </c>
      <c r="B78" s="26"/>
      <c r="C78" s="23"/>
      <c r="D78" s="23"/>
      <c r="E78" s="23"/>
      <c r="F78" s="23"/>
      <c r="G78" s="23"/>
      <c r="H78" s="127"/>
      <c r="I78" s="5"/>
      <c r="J78" s="127"/>
      <c r="K78" s="325"/>
      <c r="L78" s="127"/>
      <c r="M78" s="5"/>
      <c r="N78" s="127"/>
      <c r="O78" s="163"/>
    </row>
    <row r="79" spans="1:15" ht="15">
      <c r="A79" s="27"/>
      <c r="B79" s="26"/>
      <c r="C79" s="751" t="str">
        <f>+'Tab 1 - Control Sheet '!C37:G37</f>
        <v>Child Care</v>
      </c>
      <c r="D79" s="752"/>
      <c r="E79" s="752"/>
      <c r="F79" s="752"/>
      <c r="G79" s="28"/>
      <c r="H79" s="127">
        <f>+'Sch B, Stmt 1, Details - YR1'!H79</f>
        <v>500</v>
      </c>
      <c r="I79" s="5">
        <v>0</v>
      </c>
      <c r="J79" s="127">
        <f>+H79-I79</f>
        <v>500</v>
      </c>
      <c r="K79" s="325"/>
      <c r="L79" s="127">
        <f>+'Sch B, Stmt 1, Details - YR1'!J79</f>
        <v>500</v>
      </c>
      <c r="M79" s="5">
        <f>+I79</f>
        <v>0</v>
      </c>
      <c r="N79" s="127">
        <f>+L79-M79</f>
        <v>500</v>
      </c>
      <c r="O79" s="163">
        <v>0</v>
      </c>
    </row>
    <row r="80" spans="1:15" ht="15">
      <c r="A80" s="22"/>
      <c r="B80" s="26"/>
      <c r="C80" s="751" t="str">
        <f>+'Tab 1 - Control Sheet '!C38:G38</f>
        <v>Travel Support</v>
      </c>
      <c r="D80" s="752"/>
      <c r="E80" s="752"/>
      <c r="F80" s="752"/>
      <c r="G80" s="1"/>
      <c r="H80" s="127">
        <f>+'Sch B, Stmt 1, Details - YR1'!H80</f>
        <v>1000</v>
      </c>
      <c r="I80" s="5">
        <v>0</v>
      </c>
      <c r="J80" s="127">
        <f>+H80-I80</f>
        <v>1000</v>
      </c>
      <c r="K80" s="325"/>
      <c r="L80" s="127">
        <f>+'Sch B, Stmt 1, Details - YR1'!J80</f>
        <v>1000</v>
      </c>
      <c r="M80" s="5">
        <f>+I80</f>
        <v>0</v>
      </c>
      <c r="N80" s="127">
        <f>+L80-M80</f>
        <v>1000</v>
      </c>
      <c r="O80" s="163">
        <v>0</v>
      </c>
    </row>
    <row r="81" spans="1:15" ht="15">
      <c r="A81" s="22"/>
      <c r="B81" s="22"/>
      <c r="C81" s="751">
        <f>+'Tab 1 - Control Sheet '!C39:G39</f>
        <v>0</v>
      </c>
      <c r="D81" s="752"/>
      <c r="E81" s="752"/>
      <c r="F81" s="752"/>
      <c r="G81" s="1"/>
      <c r="H81" s="127">
        <f>+'Sch B, Stmt 1, Details - YR1'!H81</f>
        <v>0</v>
      </c>
      <c r="I81" s="5">
        <v>0</v>
      </c>
      <c r="J81" s="127">
        <f>+H81-I81</f>
        <v>0</v>
      </c>
      <c r="K81" s="325"/>
      <c r="L81" s="127">
        <f>+'Sch B, Stmt 1, Details - YR1'!J81</f>
        <v>0</v>
      </c>
      <c r="M81" s="5">
        <f>+I81</f>
        <v>0</v>
      </c>
      <c r="N81" s="127">
        <f>+L81-M81</f>
        <v>0</v>
      </c>
      <c r="O81" s="163">
        <v>0</v>
      </c>
    </row>
    <row r="82" spans="1:15" s="37" customFormat="1" ht="15">
      <c r="A82" s="35" t="s">
        <v>44</v>
      </c>
      <c r="H82" s="126">
        <f>SUM(H66:H81)</f>
        <v>29500</v>
      </c>
      <c r="I82" s="126">
        <f aca="true" t="shared" si="12" ref="I82:N82">SUM(I66:I81)</f>
        <v>0</v>
      </c>
      <c r="J82" s="126">
        <f t="shared" si="12"/>
        <v>29500</v>
      </c>
      <c r="K82" s="126">
        <f t="shared" si="12"/>
        <v>0</v>
      </c>
      <c r="L82" s="126">
        <f t="shared" si="12"/>
        <v>29500</v>
      </c>
      <c r="M82" s="126">
        <f t="shared" si="12"/>
        <v>0</v>
      </c>
      <c r="N82" s="126">
        <f t="shared" si="12"/>
        <v>29500</v>
      </c>
      <c r="O82" s="337">
        <v>0</v>
      </c>
    </row>
    <row r="83" spans="1:15" ht="9" customHeight="1" thickBot="1">
      <c r="A83" s="1"/>
      <c r="B83" s="1"/>
      <c r="C83" s="1"/>
      <c r="D83" s="1"/>
      <c r="E83" s="1"/>
      <c r="F83" s="1"/>
      <c r="G83" s="1"/>
      <c r="H83" s="135"/>
      <c r="I83" s="135"/>
      <c r="J83" s="135"/>
      <c r="K83" s="135"/>
      <c r="L83" s="135"/>
      <c r="M83" s="135"/>
      <c r="N83" s="135"/>
      <c r="O83" s="97"/>
    </row>
    <row r="84" spans="1:15" ht="16.5" thickBot="1" thickTop="1">
      <c r="A84" s="124" t="s">
        <v>45</v>
      </c>
      <c r="B84" s="125"/>
      <c r="C84" s="120"/>
      <c r="D84" s="120"/>
      <c r="E84" s="120"/>
      <c r="F84" s="120"/>
      <c r="G84" s="120"/>
      <c r="H84" s="270">
        <f aca="true" t="shared" si="13" ref="H84:N84">H82+H63</f>
        <v>591796.999916372</v>
      </c>
      <c r="I84" s="270">
        <f t="shared" si="13"/>
        <v>0</v>
      </c>
      <c r="J84" s="270">
        <f t="shared" si="13"/>
        <v>591796.999916372</v>
      </c>
      <c r="K84" s="270">
        <f t="shared" si="13"/>
        <v>0</v>
      </c>
      <c r="L84" s="540">
        <f t="shared" si="13"/>
        <v>591796.999916372</v>
      </c>
      <c r="M84" s="540">
        <f t="shared" si="13"/>
        <v>0</v>
      </c>
      <c r="N84" s="540">
        <f t="shared" si="13"/>
        <v>591796.999916372</v>
      </c>
      <c r="O84" s="338">
        <v>0</v>
      </c>
    </row>
    <row r="85" spans="1:15" ht="9" customHeight="1" thickBot="1" thickTop="1">
      <c r="A85" s="1"/>
      <c r="B85" s="1"/>
      <c r="C85" s="1"/>
      <c r="D85" s="1"/>
      <c r="E85" s="1"/>
      <c r="F85" s="1"/>
      <c r="G85" s="1"/>
      <c r="H85" s="4"/>
      <c r="I85" s="4"/>
      <c r="J85" s="4"/>
      <c r="K85" s="4"/>
      <c r="L85" s="4"/>
      <c r="M85" s="4"/>
      <c r="N85" s="4"/>
      <c r="O85" s="4"/>
    </row>
    <row r="86" spans="1:15" ht="39.75" thickBot="1" thickTop="1">
      <c r="A86" s="122" t="s">
        <v>46</v>
      </c>
      <c r="B86" s="119"/>
      <c r="C86" s="120"/>
      <c r="D86" s="120"/>
      <c r="E86" s="120"/>
      <c r="F86" s="120"/>
      <c r="G86" s="120"/>
      <c r="H86" s="323" t="str">
        <f>+$H$11</f>
        <v>Contractor 
Budget</v>
      </c>
      <c r="I86" s="323" t="str">
        <f>+$I$11</f>
        <v>Contractor Actual</v>
      </c>
      <c r="J86" s="323" t="str">
        <f>+$J$11</f>
        <v>Contractor Variance</v>
      </c>
      <c r="K86" s="323">
        <f>+K55</f>
        <v>0</v>
      </c>
      <c r="L86" s="537" t="str">
        <f>+L42</f>
        <v>Ministry
Budget</v>
      </c>
      <c r="M86" s="537" t="str">
        <f>+M42</f>
        <v>Ministry
Actual</v>
      </c>
      <c r="N86" s="537" t="str">
        <f>+N42</f>
        <v>Ministry
Variance</v>
      </c>
      <c r="O86" s="324" t="str">
        <f>+$O$11</f>
        <v>Comments</v>
      </c>
    </row>
    <row r="87" spans="1:15" ht="13.5" thickTop="1">
      <c r="A87" s="1"/>
      <c r="B87" s="1"/>
      <c r="C87" s="1"/>
      <c r="D87" s="1"/>
      <c r="E87" s="1"/>
      <c r="F87" s="1"/>
      <c r="G87" s="1"/>
      <c r="H87" s="4" t="str">
        <f>$H$12</f>
        <v>$</v>
      </c>
      <c r="I87" s="4" t="str">
        <f>$I$12</f>
        <v>$</v>
      </c>
      <c r="J87" s="4" t="str">
        <f>$J$12</f>
        <v>$</v>
      </c>
      <c r="K87" s="4"/>
      <c r="L87" s="4" t="str">
        <f>$I$12</f>
        <v>$</v>
      </c>
      <c r="M87" s="4" t="str">
        <f>$I$12</f>
        <v>$</v>
      </c>
      <c r="N87" s="4" t="str">
        <f>$J$12</f>
        <v>$</v>
      </c>
      <c r="O87" s="4"/>
    </row>
    <row r="88" spans="1:15" s="37" customFormat="1" ht="12.75">
      <c r="A88" s="21" t="s">
        <v>47</v>
      </c>
      <c r="H88" s="82"/>
      <c r="I88" s="82"/>
      <c r="J88" s="82"/>
      <c r="K88" s="82"/>
      <c r="L88" s="82"/>
      <c r="M88" s="82"/>
      <c r="N88" s="82"/>
      <c r="O88" s="82"/>
    </row>
    <row r="89" spans="1:15" ht="15">
      <c r="A89" s="22" t="s">
        <v>48</v>
      </c>
      <c r="B89" s="36"/>
      <c r="C89" s="1"/>
      <c r="D89" s="1"/>
      <c r="E89" s="1"/>
      <c r="F89" s="1"/>
      <c r="G89" s="1"/>
      <c r="H89" s="127">
        <f>+'Sch B, Stmt 1, Details - YR1'!H89</f>
        <v>150</v>
      </c>
      <c r="I89" s="5">
        <v>0</v>
      </c>
      <c r="J89" s="127">
        <f aca="true" t="shared" si="14" ref="J89:J94">+H89-I89</f>
        <v>150</v>
      </c>
      <c r="K89" s="325"/>
      <c r="L89" s="127">
        <f>+'Sch B, Stmt 1, Details - YR1'!J89</f>
        <v>150</v>
      </c>
      <c r="M89" s="5">
        <f aca="true" t="shared" si="15" ref="M89:M94">+I89</f>
        <v>0</v>
      </c>
      <c r="N89" s="127">
        <f aca="true" t="shared" si="16" ref="N89:N94">+L89-M89</f>
        <v>150</v>
      </c>
      <c r="O89" s="163">
        <v>0</v>
      </c>
    </row>
    <row r="90" spans="1:15" ht="15">
      <c r="A90" s="22" t="s">
        <v>49</v>
      </c>
      <c r="B90" s="36"/>
      <c r="C90" s="1"/>
      <c r="D90" s="1"/>
      <c r="E90" s="1"/>
      <c r="F90" s="1"/>
      <c r="G90" s="1"/>
      <c r="H90" s="127">
        <f>+'Sch B, Stmt 1, Details - YR1'!H90</f>
        <v>0</v>
      </c>
      <c r="I90" s="5">
        <v>0</v>
      </c>
      <c r="J90" s="127">
        <f t="shared" si="14"/>
        <v>0</v>
      </c>
      <c r="K90" s="325"/>
      <c r="L90" s="127">
        <f>+'Sch B, Stmt 1, Details - YR1'!J90</f>
        <v>0</v>
      </c>
      <c r="M90" s="5">
        <f t="shared" si="15"/>
        <v>0</v>
      </c>
      <c r="N90" s="127">
        <f t="shared" si="16"/>
        <v>0</v>
      </c>
      <c r="O90" s="163">
        <v>0</v>
      </c>
    </row>
    <row r="91" spans="1:15" ht="15">
      <c r="A91" s="22" t="s">
        <v>50</v>
      </c>
      <c r="B91" s="36"/>
      <c r="C91" s="1"/>
      <c r="D91" s="1"/>
      <c r="E91" s="1"/>
      <c r="F91" s="1"/>
      <c r="G91" s="1"/>
      <c r="H91" s="127">
        <f>+'Sch B, Stmt 1, Details - YR1'!H91</f>
        <v>1000</v>
      </c>
      <c r="I91" s="5">
        <v>0</v>
      </c>
      <c r="J91" s="127">
        <f t="shared" si="14"/>
        <v>1000</v>
      </c>
      <c r="K91" s="325"/>
      <c r="L91" s="127">
        <f>+'Sch B, Stmt 1, Details - YR1'!J91</f>
        <v>1000</v>
      </c>
      <c r="M91" s="5">
        <f t="shared" si="15"/>
        <v>0</v>
      </c>
      <c r="N91" s="127">
        <f t="shared" si="16"/>
        <v>1000</v>
      </c>
      <c r="O91" s="163">
        <v>0</v>
      </c>
    </row>
    <row r="92" spans="1:15" ht="15">
      <c r="A92" s="22" t="s">
        <v>51</v>
      </c>
      <c r="B92" s="36"/>
      <c r="C92" s="1"/>
      <c r="D92" s="1"/>
      <c r="E92" s="1"/>
      <c r="F92" s="1"/>
      <c r="G92" s="1"/>
      <c r="H92" s="127">
        <f>+'Sch B, Stmt 1, Details - YR1'!H92</f>
        <v>1750</v>
      </c>
      <c r="I92" s="5">
        <v>0</v>
      </c>
      <c r="J92" s="127">
        <f t="shared" si="14"/>
        <v>1750</v>
      </c>
      <c r="K92" s="325"/>
      <c r="L92" s="127">
        <f>+'Sch B, Stmt 1, Details - YR1'!J92</f>
        <v>1750</v>
      </c>
      <c r="M92" s="5">
        <f t="shared" si="15"/>
        <v>0</v>
      </c>
      <c r="N92" s="127">
        <f t="shared" si="16"/>
        <v>1750</v>
      </c>
      <c r="O92" s="163">
        <v>0</v>
      </c>
    </row>
    <row r="93" spans="1:15" ht="15">
      <c r="A93" s="22" t="s">
        <v>52</v>
      </c>
      <c r="B93" s="1"/>
      <c r="C93" s="1"/>
      <c r="D93" s="1"/>
      <c r="E93" s="1"/>
      <c r="F93" s="1"/>
      <c r="G93" s="1"/>
      <c r="H93" s="127">
        <f>+'Sch B, Stmt 1, Details - YR1'!H93</f>
        <v>0</v>
      </c>
      <c r="I93" s="5">
        <v>0</v>
      </c>
      <c r="J93" s="127">
        <f t="shared" si="14"/>
        <v>0</v>
      </c>
      <c r="K93" s="325"/>
      <c r="L93" s="127">
        <f>+'Sch B, Stmt 1, Details - YR1'!J93</f>
        <v>0</v>
      </c>
      <c r="M93" s="5">
        <f t="shared" si="15"/>
        <v>0</v>
      </c>
      <c r="N93" s="127">
        <f t="shared" si="16"/>
        <v>0</v>
      </c>
      <c r="O93" s="163">
        <v>0</v>
      </c>
    </row>
    <row r="94" spans="1:15" ht="15">
      <c r="A94" s="22" t="s">
        <v>53</v>
      </c>
      <c r="B94" s="1"/>
      <c r="C94" s="1"/>
      <c r="D94" s="1"/>
      <c r="E94" s="1"/>
      <c r="F94" s="1"/>
      <c r="G94" s="1"/>
      <c r="H94" s="127">
        <f>+'Sch B, Stmt 1, Details - YR1'!H94</f>
        <v>2100</v>
      </c>
      <c r="I94" s="5">
        <v>0</v>
      </c>
      <c r="J94" s="127">
        <f t="shared" si="14"/>
        <v>2100</v>
      </c>
      <c r="K94" s="325"/>
      <c r="L94" s="127">
        <f>+'Sch B, Stmt 1, Details - YR1'!J94</f>
        <v>2100</v>
      </c>
      <c r="M94" s="5">
        <f t="shared" si="15"/>
        <v>0</v>
      </c>
      <c r="N94" s="127">
        <f t="shared" si="16"/>
        <v>2100</v>
      </c>
      <c r="O94" s="163">
        <v>0</v>
      </c>
    </row>
    <row r="95" spans="1:15" s="37" customFormat="1" ht="15">
      <c r="A95" s="21" t="s">
        <v>54</v>
      </c>
      <c r="H95" s="126">
        <f>SUM(H89:H94)</f>
        <v>5000</v>
      </c>
      <c r="I95" s="126">
        <f aca="true" t="shared" si="17" ref="I95:N95">SUM(I89:I94)</f>
        <v>0</v>
      </c>
      <c r="J95" s="126">
        <f t="shared" si="17"/>
        <v>5000</v>
      </c>
      <c r="K95" s="126">
        <f t="shared" si="17"/>
        <v>0</v>
      </c>
      <c r="L95" s="126">
        <f t="shared" si="17"/>
        <v>5000</v>
      </c>
      <c r="M95" s="126">
        <f t="shared" si="17"/>
        <v>0</v>
      </c>
      <c r="N95" s="126">
        <f t="shared" si="17"/>
        <v>5000</v>
      </c>
      <c r="O95" s="168">
        <v>0</v>
      </c>
    </row>
    <row r="96" spans="1:15" ht="6.75" customHeight="1">
      <c r="A96" s="36"/>
      <c r="B96" s="1"/>
      <c r="C96" s="1"/>
      <c r="D96" s="1"/>
      <c r="E96" s="1"/>
      <c r="F96" s="1"/>
      <c r="G96" s="1"/>
      <c r="H96" s="4"/>
      <c r="I96" s="4"/>
      <c r="J96" s="4"/>
      <c r="K96" s="4"/>
      <c r="L96" s="4"/>
      <c r="M96" s="4"/>
      <c r="N96" s="4"/>
      <c r="O96" s="162"/>
    </row>
    <row r="97" spans="1:15" s="37" customFormat="1" ht="12.75">
      <c r="A97" s="21" t="s">
        <v>55</v>
      </c>
      <c r="H97" s="82"/>
      <c r="I97" s="82"/>
      <c r="J97" s="82"/>
      <c r="K97" s="82"/>
      <c r="L97" s="82"/>
      <c r="M97" s="82"/>
      <c r="N97" s="82"/>
      <c r="O97" s="339"/>
    </row>
    <row r="98" spans="1:15" ht="15">
      <c r="A98" s="22" t="s">
        <v>56</v>
      </c>
      <c r="B98" s="1"/>
      <c r="C98" s="1"/>
      <c r="D98" s="1"/>
      <c r="E98" s="1"/>
      <c r="F98" s="1"/>
      <c r="G98" s="1"/>
      <c r="H98" s="127">
        <f>+'Sch B, Stmt 1, Details - YR1'!H98</f>
        <v>0</v>
      </c>
      <c r="I98" s="5">
        <v>0</v>
      </c>
      <c r="J98" s="127">
        <f>+H98-I98</f>
        <v>0</v>
      </c>
      <c r="K98" s="325"/>
      <c r="L98" s="127">
        <f>+'Sch B, Stmt 1, Details - YR1'!J98</f>
        <v>0</v>
      </c>
      <c r="M98" s="5">
        <f>+I98</f>
        <v>0</v>
      </c>
      <c r="N98" s="127">
        <f>+L98-M98</f>
        <v>0</v>
      </c>
      <c r="O98" s="163">
        <v>0</v>
      </c>
    </row>
    <row r="99" spans="1:15" ht="15">
      <c r="A99" s="22" t="s">
        <v>26</v>
      </c>
      <c r="B99" s="26"/>
      <c r="C99" s="23"/>
      <c r="D99" s="23"/>
      <c r="E99" s="23"/>
      <c r="F99" s="23"/>
      <c r="G99" s="23"/>
      <c r="H99" s="127"/>
      <c r="I99" s="5"/>
      <c r="J99" s="127"/>
      <c r="K99" s="325"/>
      <c r="L99" s="127"/>
      <c r="M99" s="5"/>
      <c r="N99" s="127"/>
      <c r="O99" s="163"/>
    </row>
    <row r="100" spans="1:15" ht="15">
      <c r="A100" s="27"/>
      <c r="B100" s="26"/>
      <c r="C100" s="751">
        <f>+'Tab 1 - Control Sheet '!C43:G43</f>
        <v>0</v>
      </c>
      <c r="D100" s="752"/>
      <c r="E100" s="752"/>
      <c r="F100" s="752"/>
      <c r="G100" s="28"/>
      <c r="H100" s="127">
        <f>+'Sch B, Stmt 1, Details - YR1'!H100</f>
        <v>0</v>
      </c>
      <c r="I100" s="5">
        <v>0</v>
      </c>
      <c r="J100" s="127">
        <f>+H100-I100</f>
        <v>0</v>
      </c>
      <c r="K100" s="325"/>
      <c r="L100" s="127">
        <f>+'Sch B, Stmt 1, Details - YR1'!J100</f>
        <v>0</v>
      </c>
      <c r="M100" s="5">
        <f>+I100</f>
        <v>0</v>
      </c>
      <c r="N100" s="127">
        <f>+L100-M100</f>
        <v>0</v>
      </c>
      <c r="O100" s="163">
        <v>0</v>
      </c>
    </row>
    <row r="101" spans="1:15" ht="15">
      <c r="A101" s="22"/>
      <c r="B101" s="26"/>
      <c r="C101" s="751">
        <f>+'Tab 1 - Control Sheet '!C44:G44</f>
        <v>0</v>
      </c>
      <c r="D101" s="752"/>
      <c r="E101" s="752"/>
      <c r="F101" s="752"/>
      <c r="G101" s="1"/>
      <c r="H101" s="127">
        <f>+'Sch B, Stmt 1, Details - YR1'!H101</f>
        <v>0</v>
      </c>
      <c r="I101" s="5">
        <v>0</v>
      </c>
      <c r="J101" s="127">
        <f>+H101-I101</f>
        <v>0</v>
      </c>
      <c r="K101" s="325"/>
      <c r="L101" s="127">
        <f>+'Sch B, Stmt 1, Details - YR1'!J101</f>
        <v>0</v>
      </c>
      <c r="M101" s="5">
        <f>+I101</f>
        <v>0</v>
      </c>
      <c r="N101" s="127">
        <f>+L101-M101</f>
        <v>0</v>
      </c>
      <c r="O101" s="163">
        <v>0</v>
      </c>
    </row>
    <row r="102" spans="1:15" s="37" customFormat="1" ht="15">
      <c r="A102" s="38" t="s">
        <v>57</v>
      </c>
      <c r="H102" s="126">
        <f>SUM(H98:H101)</f>
        <v>0</v>
      </c>
      <c r="I102" s="126">
        <f aca="true" t="shared" si="18" ref="I102:N102">SUM(I98:I101)</f>
        <v>0</v>
      </c>
      <c r="J102" s="126">
        <f t="shared" si="18"/>
        <v>0</v>
      </c>
      <c r="K102" s="126">
        <f t="shared" si="18"/>
        <v>0</v>
      </c>
      <c r="L102" s="126">
        <f t="shared" si="18"/>
        <v>0</v>
      </c>
      <c r="M102" s="126">
        <f t="shared" si="18"/>
        <v>0</v>
      </c>
      <c r="N102" s="126">
        <f t="shared" si="18"/>
        <v>0</v>
      </c>
      <c r="O102" s="168">
        <v>0</v>
      </c>
    </row>
    <row r="103" spans="1:15" ht="6.75" customHeight="1">
      <c r="A103" s="22"/>
      <c r="B103" s="1"/>
      <c r="C103" s="1"/>
      <c r="D103" s="1"/>
      <c r="E103" s="1"/>
      <c r="F103" s="1"/>
      <c r="G103" s="1"/>
      <c r="H103" s="6"/>
      <c r="I103" s="6"/>
      <c r="J103" s="6"/>
      <c r="K103" s="325"/>
      <c r="L103" s="6"/>
      <c r="M103" s="6"/>
      <c r="N103" s="6"/>
      <c r="O103" s="167"/>
    </row>
    <row r="104" spans="1:15" ht="15">
      <c r="A104" s="36" t="s">
        <v>58</v>
      </c>
      <c r="B104" s="1"/>
      <c r="C104" s="1"/>
      <c r="D104" s="1"/>
      <c r="E104" s="1"/>
      <c r="F104" s="1"/>
      <c r="G104" s="1"/>
      <c r="H104" s="6"/>
      <c r="I104" s="6"/>
      <c r="J104" s="6"/>
      <c r="K104" s="325"/>
      <c r="L104" s="6"/>
      <c r="M104" s="6"/>
      <c r="N104" s="6"/>
      <c r="O104" s="167"/>
    </row>
    <row r="105" spans="1:15" ht="15">
      <c r="A105" s="22" t="s">
        <v>56</v>
      </c>
      <c r="B105" s="1"/>
      <c r="C105" s="1"/>
      <c r="D105" s="1"/>
      <c r="E105" s="1"/>
      <c r="F105" s="1"/>
      <c r="G105" s="1"/>
      <c r="H105" s="127">
        <f>+'Sch B, Stmt 1, Details - YR1'!H105</f>
        <v>0</v>
      </c>
      <c r="I105" s="5">
        <v>0</v>
      </c>
      <c r="J105" s="127">
        <f>+H105-I105</f>
        <v>0</v>
      </c>
      <c r="K105" s="325"/>
      <c r="L105" s="127">
        <f>+'Sch B, Stmt 1, Details - YR1'!J105</f>
        <v>0</v>
      </c>
      <c r="M105" s="5">
        <f>+I105</f>
        <v>0</v>
      </c>
      <c r="N105" s="127">
        <f>+L105-M105</f>
        <v>0</v>
      </c>
      <c r="O105" s="163">
        <v>0</v>
      </c>
    </row>
    <row r="106" spans="1:15" ht="15">
      <c r="A106" s="22" t="s">
        <v>26</v>
      </c>
      <c r="B106" s="26"/>
      <c r="C106" s="23"/>
      <c r="D106" s="23"/>
      <c r="E106" s="23"/>
      <c r="F106" s="23"/>
      <c r="G106" s="23"/>
      <c r="H106" s="127"/>
      <c r="I106" s="5"/>
      <c r="J106" s="127"/>
      <c r="K106" s="325"/>
      <c r="L106" s="127"/>
      <c r="M106" s="5"/>
      <c r="N106" s="127"/>
      <c r="O106" s="163"/>
    </row>
    <row r="107" spans="1:15" ht="15">
      <c r="A107" s="27"/>
      <c r="B107" s="26"/>
      <c r="C107" s="751">
        <f>+'Tab 1 - Control Sheet '!C47:G47</f>
        <v>0</v>
      </c>
      <c r="D107" s="752"/>
      <c r="E107" s="752"/>
      <c r="F107" s="752"/>
      <c r="G107" s="28"/>
      <c r="H107" s="127">
        <f>+'Sch B, Stmt 1, Details - YR1'!H107</f>
        <v>0</v>
      </c>
      <c r="I107" s="5">
        <v>0</v>
      </c>
      <c r="J107" s="127">
        <f>+H107-I107</f>
        <v>0</v>
      </c>
      <c r="K107" s="325"/>
      <c r="L107" s="127">
        <f>+'Sch B, Stmt 1, Details - YR1'!J107</f>
        <v>0</v>
      </c>
      <c r="M107" s="5">
        <f>+I107</f>
        <v>0</v>
      </c>
      <c r="N107" s="127">
        <f>+L107-M107</f>
        <v>0</v>
      </c>
      <c r="O107" s="163">
        <v>0</v>
      </c>
    </row>
    <row r="108" spans="1:15" ht="15">
      <c r="A108" s="22"/>
      <c r="B108" s="26"/>
      <c r="C108" s="751">
        <f>+'Tab 1 - Control Sheet '!C48:G48</f>
        <v>0</v>
      </c>
      <c r="D108" s="752"/>
      <c r="E108" s="752"/>
      <c r="F108" s="752"/>
      <c r="G108" s="1"/>
      <c r="H108" s="127">
        <f>+'Sch B, Stmt 1, Details - YR1'!H108</f>
        <v>0</v>
      </c>
      <c r="I108" s="5">
        <v>0</v>
      </c>
      <c r="J108" s="127">
        <f>+H108-I108</f>
        <v>0</v>
      </c>
      <c r="K108" s="325"/>
      <c r="L108" s="127">
        <f>+'Sch B, Stmt 1, Details - YR1'!J108</f>
        <v>0</v>
      </c>
      <c r="M108" s="5">
        <f>+I108</f>
        <v>0</v>
      </c>
      <c r="N108" s="127">
        <f>+L108-M108</f>
        <v>0</v>
      </c>
      <c r="O108" s="163">
        <v>0</v>
      </c>
    </row>
    <row r="109" spans="1:15" s="37" customFormat="1" ht="15">
      <c r="A109" s="38" t="s">
        <v>59</v>
      </c>
      <c r="H109" s="126">
        <f>SUM(H105:H108)</f>
        <v>0</v>
      </c>
      <c r="I109" s="126">
        <f aca="true" t="shared" si="19" ref="I109:N109">SUM(I105:I108)</f>
        <v>0</v>
      </c>
      <c r="J109" s="126">
        <f t="shared" si="19"/>
        <v>0</v>
      </c>
      <c r="K109" s="126">
        <f t="shared" si="19"/>
        <v>0</v>
      </c>
      <c r="L109" s="126">
        <f t="shared" si="19"/>
        <v>0</v>
      </c>
      <c r="M109" s="126">
        <f t="shared" si="19"/>
        <v>0</v>
      </c>
      <c r="N109" s="126">
        <f t="shared" si="19"/>
        <v>0</v>
      </c>
      <c r="O109" s="168">
        <v>0</v>
      </c>
    </row>
    <row r="110" spans="1:15" ht="6" customHeight="1" thickBot="1">
      <c r="A110" s="22"/>
      <c r="B110" s="1"/>
      <c r="C110" s="1"/>
      <c r="D110" s="1"/>
      <c r="E110" s="1"/>
      <c r="F110" s="1"/>
      <c r="G110" s="1"/>
      <c r="H110" s="127"/>
      <c r="I110" s="127"/>
      <c r="J110" s="127"/>
      <c r="K110" s="127"/>
      <c r="L110" s="127"/>
      <c r="M110" s="127"/>
      <c r="N110" s="127"/>
      <c r="O110" s="163"/>
    </row>
    <row r="111" spans="1:15" s="37" customFormat="1" ht="16.5" thickBot="1" thickTop="1">
      <c r="A111" s="124" t="s">
        <v>60</v>
      </c>
      <c r="B111" s="125"/>
      <c r="C111" s="120"/>
      <c r="D111" s="120"/>
      <c r="E111" s="120"/>
      <c r="F111" s="120"/>
      <c r="G111" s="120"/>
      <c r="H111" s="270">
        <f aca="true" t="shared" si="20" ref="H111:N111">H95+H102+H109</f>
        <v>5000</v>
      </c>
      <c r="I111" s="270">
        <f t="shared" si="20"/>
        <v>0</v>
      </c>
      <c r="J111" s="270">
        <f t="shared" si="20"/>
        <v>5000</v>
      </c>
      <c r="K111" s="270">
        <f t="shared" si="20"/>
        <v>0</v>
      </c>
      <c r="L111" s="540">
        <f t="shared" si="20"/>
        <v>5000</v>
      </c>
      <c r="M111" s="540">
        <f t="shared" si="20"/>
        <v>0</v>
      </c>
      <c r="N111" s="540">
        <f t="shared" si="20"/>
        <v>5000</v>
      </c>
      <c r="O111" s="340">
        <v>0</v>
      </c>
    </row>
    <row r="112" spans="1:15" ht="6.75" customHeight="1" thickBot="1" thickTop="1">
      <c r="A112" s="1"/>
      <c r="B112" s="1"/>
      <c r="C112" s="1"/>
      <c r="D112" s="1"/>
      <c r="E112" s="1"/>
      <c r="F112" s="1"/>
      <c r="G112" s="1"/>
      <c r="H112" s="4"/>
      <c r="I112" s="4"/>
      <c r="J112" s="4"/>
      <c r="K112" s="4"/>
      <c r="L112" s="4"/>
      <c r="M112" s="4"/>
      <c r="N112" s="4"/>
      <c r="O112" s="162"/>
    </row>
    <row r="113" spans="1:15" ht="39.75" thickBot="1" thickTop="1">
      <c r="A113" s="122" t="s">
        <v>61</v>
      </c>
      <c r="B113" s="119"/>
      <c r="C113" s="120"/>
      <c r="D113" s="120"/>
      <c r="E113" s="120"/>
      <c r="F113" s="120"/>
      <c r="G113" s="120"/>
      <c r="H113" s="323" t="str">
        <f>+$H$11</f>
        <v>Contractor 
Budget</v>
      </c>
      <c r="I113" s="323" t="str">
        <f>+$I$11</f>
        <v>Contractor Actual</v>
      </c>
      <c r="J113" s="323" t="str">
        <f>+$J$11</f>
        <v>Contractor Variance</v>
      </c>
      <c r="K113" s="323">
        <f>+K82</f>
        <v>0</v>
      </c>
      <c r="L113" s="537" t="str">
        <f>+L86</f>
        <v>Ministry
Budget</v>
      </c>
      <c r="M113" s="537" t="str">
        <f>+M86</f>
        <v>Ministry
Actual</v>
      </c>
      <c r="N113" s="537" t="str">
        <f>+N86</f>
        <v>Ministry
Variance</v>
      </c>
      <c r="O113" s="324" t="str">
        <f>+$O$11</f>
        <v>Comments</v>
      </c>
    </row>
    <row r="114" spans="1:15" ht="13.5" thickTop="1">
      <c r="A114" s="1"/>
      <c r="B114" s="1"/>
      <c r="C114" s="1"/>
      <c r="D114" s="1"/>
      <c r="E114" s="1"/>
      <c r="F114" s="1"/>
      <c r="G114" s="1"/>
      <c r="H114" s="4" t="str">
        <f>$H$12</f>
        <v>$</v>
      </c>
      <c r="I114" s="4" t="str">
        <f>$I$12</f>
        <v>$</v>
      </c>
      <c r="J114" s="4" t="str">
        <f>$J$12</f>
        <v>$</v>
      </c>
      <c r="K114" s="4"/>
      <c r="L114" s="4" t="str">
        <f>$I$12</f>
        <v>$</v>
      </c>
      <c r="M114" s="4" t="str">
        <f>$I$12</f>
        <v>$</v>
      </c>
      <c r="N114" s="4" t="str">
        <f>$J$12</f>
        <v>$</v>
      </c>
      <c r="O114" s="162"/>
    </row>
    <row r="115" spans="1:15" ht="12.75" hidden="1">
      <c r="A115" s="1"/>
      <c r="B115" s="1"/>
      <c r="C115" s="1"/>
      <c r="D115" s="1"/>
      <c r="E115" s="1"/>
      <c r="F115" s="1"/>
      <c r="G115" s="1"/>
      <c r="H115" s="4"/>
      <c r="I115" s="4"/>
      <c r="J115" s="4"/>
      <c r="K115" s="4"/>
      <c r="L115" s="4"/>
      <c r="M115" s="4"/>
      <c r="N115" s="4"/>
      <c r="O115" s="162"/>
    </row>
    <row r="116" spans="1:15" ht="15">
      <c r="A116" s="39" t="s">
        <v>62</v>
      </c>
      <c r="B116" s="39"/>
      <c r="C116" s="1"/>
      <c r="D116" s="1"/>
      <c r="E116" s="1"/>
      <c r="F116" s="1"/>
      <c r="G116" s="1"/>
      <c r="H116" s="127">
        <f>+'Sch B, Stmt 1, Details - YR1'!H116</f>
        <v>31200</v>
      </c>
      <c r="I116" s="5">
        <v>0</v>
      </c>
      <c r="J116" s="127">
        <f>+H116-I116</f>
        <v>31200</v>
      </c>
      <c r="K116" s="325"/>
      <c r="L116" s="127">
        <f>+'Sch B, Stmt 1, Details - YR1'!J116</f>
        <v>31200</v>
      </c>
      <c r="M116" s="5">
        <f>+I116</f>
        <v>0</v>
      </c>
      <c r="N116" s="127">
        <f>+L116-M116</f>
        <v>31200</v>
      </c>
      <c r="O116" s="163">
        <v>0</v>
      </c>
    </row>
    <row r="117" spans="1:15" ht="12.75">
      <c r="A117" s="1"/>
      <c r="B117" s="1" t="s">
        <v>63</v>
      </c>
      <c r="C117" s="1"/>
      <c r="D117" s="1"/>
      <c r="E117" s="1"/>
      <c r="F117" s="1"/>
      <c r="G117" s="1"/>
      <c r="H117" s="135"/>
      <c r="I117" s="97"/>
      <c r="J117" s="135">
        <f>IF(I117&lt;&gt;0,+H117-I117,0)</f>
        <v>0</v>
      </c>
      <c r="K117" s="4"/>
      <c r="L117" s="135"/>
      <c r="M117" s="97"/>
      <c r="N117" s="135">
        <f>IF(M117&lt;&gt;0,+L117-M117,0)</f>
        <v>0</v>
      </c>
      <c r="O117" s="336"/>
    </row>
    <row r="118" spans="1:15" ht="15">
      <c r="A118" s="39" t="s">
        <v>64</v>
      </c>
      <c r="B118" s="39"/>
      <c r="C118" s="1"/>
      <c r="D118" s="1"/>
      <c r="E118" s="1"/>
      <c r="F118" s="1"/>
      <c r="G118" s="1"/>
      <c r="H118" s="127">
        <f>+'Sch B, Stmt 1, Details - YR1'!H118</f>
        <v>0</v>
      </c>
      <c r="I118" s="5">
        <v>0</v>
      </c>
      <c r="J118" s="127">
        <f aca="true" t="shared" si="21" ref="J118:J123">+H118-I118</f>
        <v>0</v>
      </c>
      <c r="K118" s="325"/>
      <c r="L118" s="127">
        <f>+'Sch B, Stmt 1, Details - YR1'!J118</f>
        <v>0</v>
      </c>
      <c r="M118" s="5">
        <f aca="true" t="shared" si="22" ref="M118:M123">+I118</f>
        <v>0</v>
      </c>
      <c r="N118" s="127">
        <f aca="true" t="shared" si="23" ref="N118:N123">+L118-M118</f>
        <v>0</v>
      </c>
      <c r="O118" s="163">
        <v>0</v>
      </c>
    </row>
    <row r="119" spans="1:15" ht="15">
      <c r="A119" s="39" t="s">
        <v>65</v>
      </c>
      <c r="B119" s="39"/>
      <c r="C119" s="1"/>
      <c r="D119" s="1"/>
      <c r="E119" s="1"/>
      <c r="F119" s="1"/>
      <c r="G119" s="1"/>
      <c r="H119" s="127">
        <f>+'Sch B, Stmt 1, Details - YR1'!H119</f>
        <v>0</v>
      </c>
      <c r="I119" s="5">
        <v>0</v>
      </c>
      <c r="J119" s="127">
        <f t="shared" si="21"/>
        <v>0</v>
      </c>
      <c r="K119" s="325"/>
      <c r="L119" s="127">
        <f>+'Sch B, Stmt 1, Details - YR1'!J119</f>
        <v>0</v>
      </c>
      <c r="M119" s="5">
        <f t="shared" si="22"/>
        <v>0</v>
      </c>
      <c r="N119" s="127">
        <f t="shared" si="23"/>
        <v>0</v>
      </c>
      <c r="O119" s="163">
        <v>0</v>
      </c>
    </row>
    <row r="120" spans="1:15" ht="15">
      <c r="A120" s="39" t="s">
        <v>66</v>
      </c>
      <c r="B120" s="1"/>
      <c r="C120" s="1"/>
      <c r="D120" s="1"/>
      <c r="E120" s="1"/>
      <c r="F120" s="1"/>
      <c r="G120" s="1"/>
      <c r="H120" s="127">
        <f>+'Sch B, Stmt 1, Details - YR1'!H120</f>
        <v>3300</v>
      </c>
      <c r="I120" s="5">
        <v>0</v>
      </c>
      <c r="J120" s="127">
        <f t="shared" si="21"/>
        <v>3300</v>
      </c>
      <c r="K120" s="325"/>
      <c r="L120" s="127">
        <f>+'Sch B, Stmt 1, Details - YR1'!J120</f>
        <v>3300</v>
      </c>
      <c r="M120" s="5">
        <f t="shared" si="22"/>
        <v>0</v>
      </c>
      <c r="N120" s="127">
        <f t="shared" si="23"/>
        <v>3300</v>
      </c>
      <c r="O120" s="163">
        <v>0</v>
      </c>
    </row>
    <row r="121" spans="1:15" ht="15">
      <c r="A121" s="39" t="s">
        <v>67</v>
      </c>
      <c r="B121" s="39"/>
      <c r="C121" s="1"/>
      <c r="D121" s="1"/>
      <c r="E121" s="1"/>
      <c r="F121" s="1"/>
      <c r="G121" s="1"/>
      <c r="H121" s="127">
        <f>+'Sch B, Stmt 1, Details - YR1'!H121</f>
        <v>200</v>
      </c>
      <c r="I121" s="5">
        <v>0</v>
      </c>
      <c r="J121" s="127">
        <f t="shared" si="21"/>
        <v>200</v>
      </c>
      <c r="K121" s="325"/>
      <c r="L121" s="127">
        <f>+'Sch B, Stmt 1, Details - YR1'!J121</f>
        <v>200</v>
      </c>
      <c r="M121" s="5">
        <f t="shared" si="22"/>
        <v>0</v>
      </c>
      <c r="N121" s="127">
        <f t="shared" si="23"/>
        <v>200</v>
      </c>
      <c r="O121" s="163">
        <v>0</v>
      </c>
    </row>
    <row r="122" spans="1:15" ht="15">
      <c r="A122" s="39" t="s">
        <v>68</v>
      </c>
      <c r="B122" s="39"/>
      <c r="C122" s="1"/>
      <c r="D122" s="1"/>
      <c r="E122" s="1"/>
      <c r="F122" s="1"/>
      <c r="G122" s="1"/>
      <c r="H122" s="127">
        <f>+'Sch B, Stmt 1, Details - YR1'!H122</f>
        <v>400</v>
      </c>
      <c r="I122" s="5">
        <v>0</v>
      </c>
      <c r="J122" s="127">
        <f t="shared" si="21"/>
        <v>400</v>
      </c>
      <c r="K122" s="325"/>
      <c r="L122" s="127">
        <f>+'Sch B, Stmt 1, Details - YR1'!J122</f>
        <v>400</v>
      </c>
      <c r="M122" s="5">
        <f t="shared" si="22"/>
        <v>0</v>
      </c>
      <c r="N122" s="127">
        <f t="shared" si="23"/>
        <v>400</v>
      </c>
      <c r="O122" s="163">
        <v>0</v>
      </c>
    </row>
    <row r="123" spans="1:15" ht="15">
      <c r="A123" s="39" t="s">
        <v>69</v>
      </c>
      <c r="B123" s="39"/>
      <c r="C123" s="1"/>
      <c r="D123" s="1"/>
      <c r="E123" s="1"/>
      <c r="F123" s="1"/>
      <c r="G123" s="1"/>
      <c r="H123" s="127">
        <f>+'Sch B, Stmt 1, Details - YR1'!H123</f>
        <v>0</v>
      </c>
      <c r="I123" s="5">
        <v>0</v>
      </c>
      <c r="J123" s="127">
        <f t="shared" si="21"/>
        <v>0</v>
      </c>
      <c r="K123" s="325"/>
      <c r="L123" s="127">
        <f>+'Sch B, Stmt 1, Details - YR1'!J123</f>
        <v>0</v>
      </c>
      <c r="M123" s="5">
        <f t="shared" si="22"/>
        <v>0</v>
      </c>
      <c r="N123" s="127">
        <f t="shared" si="23"/>
        <v>0</v>
      </c>
      <c r="O123" s="163">
        <v>0</v>
      </c>
    </row>
    <row r="124" spans="1:15" ht="15">
      <c r="A124" s="22" t="s">
        <v>26</v>
      </c>
      <c r="B124" s="26"/>
      <c r="C124" s="23"/>
      <c r="D124" s="23"/>
      <c r="E124" s="23"/>
      <c r="F124" s="23"/>
      <c r="G124" s="23"/>
      <c r="H124" s="127"/>
      <c r="I124" s="5"/>
      <c r="J124" s="127"/>
      <c r="K124" s="325"/>
      <c r="L124" s="127"/>
      <c r="M124" s="5"/>
      <c r="N124" s="127"/>
      <c r="O124" s="163"/>
    </row>
    <row r="125" spans="1:15" ht="15">
      <c r="A125" s="27"/>
      <c r="B125" s="26"/>
      <c r="C125" s="751">
        <f>+'Tab 1 - Control Sheet '!C51:G51</f>
        <v>0</v>
      </c>
      <c r="D125" s="752"/>
      <c r="E125" s="752"/>
      <c r="F125" s="752"/>
      <c r="G125" s="28"/>
      <c r="H125" s="127">
        <f>+'Sch B, Stmt 1, Details - YR1'!H125</f>
        <v>0</v>
      </c>
      <c r="I125" s="5">
        <v>0</v>
      </c>
      <c r="J125" s="127">
        <f>+H125-I125</f>
        <v>0</v>
      </c>
      <c r="K125" s="325"/>
      <c r="L125" s="127">
        <f>+'Sch B, Stmt 1, Details - YR1'!J125</f>
        <v>0</v>
      </c>
      <c r="M125" s="5">
        <f>+I125</f>
        <v>0</v>
      </c>
      <c r="N125" s="127">
        <f>+L125-M125</f>
        <v>0</v>
      </c>
      <c r="O125" s="163">
        <v>0</v>
      </c>
    </row>
    <row r="126" spans="1:15" ht="15">
      <c r="A126" s="22"/>
      <c r="B126" s="26"/>
      <c r="C126" s="751">
        <f>+'Tab 1 - Control Sheet '!C52:G52</f>
        <v>0</v>
      </c>
      <c r="D126" s="752"/>
      <c r="E126" s="752"/>
      <c r="F126" s="752"/>
      <c r="G126" s="1"/>
      <c r="H126" s="127">
        <f>+'Sch B, Stmt 1, Details - YR1'!H126</f>
        <v>0</v>
      </c>
      <c r="I126" s="5">
        <v>0</v>
      </c>
      <c r="J126" s="127">
        <f>+H126-I126</f>
        <v>0</v>
      </c>
      <c r="K126" s="325"/>
      <c r="L126" s="127">
        <f>+'Sch B, Stmt 1, Details - YR1'!J126</f>
        <v>0</v>
      </c>
      <c r="M126" s="5">
        <f>+I126</f>
        <v>0</v>
      </c>
      <c r="N126" s="127">
        <f>+L126-M126</f>
        <v>0</v>
      </c>
      <c r="O126" s="163">
        <v>0</v>
      </c>
    </row>
    <row r="127" spans="1:15" ht="8.25" customHeight="1" thickBot="1">
      <c r="A127" s="22"/>
      <c r="B127" s="26"/>
      <c r="C127" s="40"/>
      <c r="D127" s="41"/>
      <c r="E127" s="41"/>
      <c r="F127" s="41"/>
      <c r="G127" s="1"/>
      <c r="H127" s="127"/>
      <c r="I127" s="127"/>
      <c r="J127" s="127"/>
      <c r="K127" s="328"/>
      <c r="L127" s="127"/>
      <c r="M127" s="127"/>
      <c r="N127" s="127"/>
      <c r="O127" s="163"/>
    </row>
    <row r="128" spans="1:15" s="37" customFormat="1" ht="16.5" thickBot="1" thickTop="1">
      <c r="A128" s="124" t="s">
        <v>70</v>
      </c>
      <c r="B128" s="125"/>
      <c r="C128" s="120"/>
      <c r="D128" s="120"/>
      <c r="E128" s="120"/>
      <c r="F128" s="120"/>
      <c r="G128" s="120"/>
      <c r="H128" s="270">
        <f aca="true" t="shared" si="24" ref="H128:N128">SUM(H116:H126)</f>
        <v>35100</v>
      </c>
      <c r="I128" s="270">
        <f t="shared" si="24"/>
        <v>0</v>
      </c>
      <c r="J128" s="270">
        <f t="shared" si="24"/>
        <v>35100</v>
      </c>
      <c r="K128" s="270">
        <f t="shared" si="24"/>
        <v>0</v>
      </c>
      <c r="L128" s="540">
        <f t="shared" si="24"/>
        <v>35100</v>
      </c>
      <c r="M128" s="540">
        <f t="shared" si="24"/>
        <v>0</v>
      </c>
      <c r="N128" s="540">
        <f t="shared" si="24"/>
        <v>35100</v>
      </c>
      <c r="O128" s="338">
        <v>0</v>
      </c>
    </row>
    <row r="129" spans="1:15" ht="6.75" customHeight="1" thickBot="1" thickTop="1">
      <c r="A129" s="1"/>
      <c r="B129" s="1"/>
      <c r="C129" s="1"/>
      <c r="D129" s="1"/>
      <c r="E129" s="1"/>
      <c r="F129" s="1"/>
      <c r="G129" s="1"/>
      <c r="H129" s="4"/>
      <c r="I129" s="4"/>
      <c r="J129" s="4"/>
      <c r="K129" s="4"/>
      <c r="L129" s="4"/>
      <c r="M129" s="4"/>
      <c r="N129" s="4"/>
      <c r="O129" s="162"/>
    </row>
    <row r="130" spans="1:15" ht="39.75" thickBot="1" thickTop="1">
      <c r="A130" s="122" t="s">
        <v>71</v>
      </c>
      <c r="B130" s="119"/>
      <c r="C130" s="120"/>
      <c r="D130" s="120"/>
      <c r="E130" s="120"/>
      <c r="F130" s="120"/>
      <c r="G130" s="120"/>
      <c r="H130" s="323" t="str">
        <f>+$H$11</f>
        <v>Contractor 
Budget</v>
      </c>
      <c r="I130" s="323" t="str">
        <f>+$I$11</f>
        <v>Contractor Actual</v>
      </c>
      <c r="J130" s="323" t="str">
        <f>+$J$11</f>
        <v>Contractor Variance</v>
      </c>
      <c r="K130" s="323">
        <f>+K99</f>
        <v>0</v>
      </c>
      <c r="L130" s="537" t="str">
        <f>+L113</f>
        <v>Ministry
Budget</v>
      </c>
      <c r="M130" s="537" t="str">
        <f>+M113</f>
        <v>Ministry
Actual</v>
      </c>
      <c r="N130" s="537" t="str">
        <f>+N113</f>
        <v>Ministry
Variance</v>
      </c>
      <c r="O130" s="324" t="str">
        <f>+$O$11</f>
        <v>Comments</v>
      </c>
    </row>
    <row r="131" spans="1:15" ht="13.5" thickTop="1">
      <c r="A131" s="1"/>
      <c r="B131" s="1"/>
      <c r="C131" s="1"/>
      <c r="D131" s="1"/>
      <c r="E131" s="1"/>
      <c r="F131" s="1"/>
      <c r="G131" s="1"/>
      <c r="H131" s="4" t="str">
        <f>$H$12</f>
        <v>$</v>
      </c>
      <c r="I131" s="4" t="str">
        <f>$I$12</f>
        <v>$</v>
      </c>
      <c r="J131" s="4" t="str">
        <f>$J$12</f>
        <v>$</v>
      </c>
      <c r="K131" s="4"/>
      <c r="L131" s="4" t="str">
        <f>$I$12</f>
        <v>$</v>
      </c>
      <c r="M131" s="4" t="str">
        <f>$I$12</f>
        <v>$</v>
      </c>
      <c r="N131" s="4" t="str">
        <f>$J$12</f>
        <v>$</v>
      </c>
      <c r="O131" s="162"/>
    </row>
    <row r="132" spans="1:15" ht="15">
      <c r="A132" s="36" t="s">
        <v>72</v>
      </c>
      <c r="B132" s="36"/>
      <c r="C132" s="1"/>
      <c r="D132" s="1"/>
      <c r="E132" s="1"/>
      <c r="F132" s="1"/>
      <c r="G132" s="1"/>
      <c r="H132" s="127">
        <f>+'Sch B, Stmt 1, Details - YR1'!H132</f>
        <v>0</v>
      </c>
      <c r="I132" s="5">
        <v>0</v>
      </c>
      <c r="J132" s="127">
        <f>+H132-I132</f>
        <v>0</v>
      </c>
      <c r="K132" s="325"/>
      <c r="L132" s="127">
        <f>+'Sch B, Stmt 1, Details - YR1'!J132</f>
        <v>0</v>
      </c>
      <c r="M132" s="5">
        <f>+I132</f>
        <v>0</v>
      </c>
      <c r="N132" s="127">
        <f>+L132-M132</f>
        <v>0</v>
      </c>
      <c r="O132" s="163">
        <v>0</v>
      </c>
    </row>
    <row r="133" spans="1:15" ht="15">
      <c r="A133" s="36" t="s">
        <v>67</v>
      </c>
      <c r="B133" s="36"/>
      <c r="C133" s="1"/>
      <c r="D133" s="1"/>
      <c r="E133" s="1"/>
      <c r="F133" s="1"/>
      <c r="G133" s="1"/>
      <c r="H133" s="127">
        <f>+'Sch B, Stmt 1, Details - YR1'!H133</f>
        <v>0</v>
      </c>
      <c r="I133" s="5">
        <v>0</v>
      </c>
      <c r="J133" s="127">
        <f>+H133-I133</f>
        <v>0</v>
      </c>
      <c r="K133" s="325"/>
      <c r="L133" s="127">
        <f>+'Sch B, Stmt 1, Details - YR1'!J133</f>
        <v>0</v>
      </c>
      <c r="M133" s="5">
        <f>+I133</f>
        <v>0</v>
      </c>
      <c r="N133" s="127">
        <f>+L133-M133</f>
        <v>0</v>
      </c>
      <c r="O133" s="163">
        <v>0</v>
      </c>
    </row>
    <row r="134" spans="1:15" ht="15">
      <c r="A134" s="36" t="s">
        <v>73</v>
      </c>
      <c r="B134" s="36"/>
      <c r="C134" s="1"/>
      <c r="D134" s="1"/>
      <c r="E134" s="1"/>
      <c r="F134" s="1"/>
      <c r="G134" s="1"/>
      <c r="H134" s="127">
        <f>+'Sch B, Stmt 1, Details - YR1'!H134</f>
        <v>0</v>
      </c>
      <c r="I134" s="5">
        <v>0</v>
      </c>
      <c r="J134" s="127">
        <f>+H134-I134</f>
        <v>0</v>
      </c>
      <c r="K134" s="325"/>
      <c r="L134" s="127">
        <f>+'Sch B, Stmt 1, Details - YR1'!J134</f>
        <v>0</v>
      </c>
      <c r="M134" s="5">
        <f>+I134</f>
        <v>0</v>
      </c>
      <c r="N134" s="127">
        <f>+L134-M134</f>
        <v>0</v>
      </c>
      <c r="O134" s="163">
        <v>0</v>
      </c>
    </row>
    <row r="135" spans="1:15" ht="15">
      <c r="A135" s="22" t="s">
        <v>26</v>
      </c>
      <c r="B135" s="26"/>
      <c r="C135" s="23"/>
      <c r="D135" s="23"/>
      <c r="E135" s="23"/>
      <c r="F135" s="23"/>
      <c r="G135" s="23"/>
      <c r="H135" s="127"/>
      <c r="I135" s="5"/>
      <c r="J135" s="127"/>
      <c r="K135" s="325"/>
      <c r="L135" s="127"/>
      <c r="M135" s="5"/>
      <c r="N135" s="127"/>
      <c r="O135" s="163"/>
    </row>
    <row r="136" spans="1:15" ht="15">
      <c r="A136" s="27"/>
      <c r="B136" s="26"/>
      <c r="C136" s="751">
        <f>+'Tab 1 - Control Sheet '!C55:G55</f>
        <v>0</v>
      </c>
      <c r="D136" s="752"/>
      <c r="E136" s="752"/>
      <c r="F136" s="752"/>
      <c r="G136" s="28"/>
      <c r="H136" s="127">
        <f>+'Sch B, Stmt 1, Details - YR1'!H136</f>
        <v>0</v>
      </c>
      <c r="I136" s="5">
        <v>0</v>
      </c>
      <c r="J136" s="127">
        <f>+H136-I136</f>
        <v>0</v>
      </c>
      <c r="K136" s="325"/>
      <c r="L136" s="127">
        <f>+'Sch B, Stmt 1, Details - YR1'!J136</f>
        <v>0</v>
      </c>
      <c r="M136" s="5">
        <f>+I136</f>
        <v>0</v>
      </c>
      <c r="N136" s="127">
        <f>+L136-M136</f>
        <v>0</v>
      </c>
      <c r="O136" s="163">
        <v>0</v>
      </c>
    </row>
    <row r="137" spans="1:15" ht="15">
      <c r="A137" s="22"/>
      <c r="B137" s="26"/>
      <c r="C137" s="751">
        <f>+'Tab 1 - Control Sheet '!C56:G56</f>
        <v>0</v>
      </c>
      <c r="D137" s="752"/>
      <c r="E137" s="752"/>
      <c r="F137" s="752"/>
      <c r="G137" s="1"/>
      <c r="H137" s="127">
        <f>+'Sch B, Stmt 1, Details - YR1'!H137</f>
        <v>0</v>
      </c>
      <c r="I137" s="5">
        <v>0</v>
      </c>
      <c r="J137" s="127">
        <f>+H137-I137</f>
        <v>0</v>
      </c>
      <c r="K137" s="325"/>
      <c r="L137" s="127">
        <f>+'Sch B, Stmt 1, Details - YR1'!J137</f>
        <v>0</v>
      </c>
      <c r="M137" s="5">
        <f>+I137</f>
        <v>0</v>
      </c>
      <c r="N137" s="127">
        <f>+L137-M137</f>
        <v>0</v>
      </c>
      <c r="O137" s="163">
        <v>0</v>
      </c>
    </row>
    <row r="138" spans="1:15" ht="6" customHeight="1" thickBot="1">
      <c r="A138" s="42"/>
      <c r="B138" s="42"/>
      <c r="C138" s="1"/>
      <c r="D138" s="1"/>
      <c r="E138" s="1"/>
      <c r="F138" s="1"/>
      <c r="G138" s="1"/>
      <c r="H138" s="229"/>
      <c r="I138" s="229"/>
      <c r="J138" s="229"/>
      <c r="K138" s="326"/>
      <c r="L138" s="229"/>
      <c r="M138" s="229"/>
      <c r="N138" s="229"/>
      <c r="O138" s="341"/>
    </row>
    <row r="139" spans="1:15" s="37" customFormat="1" ht="16.5" thickBot="1" thickTop="1">
      <c r="A139" s="124" t="s">
        <v>74</v>
      </c>
      <c r="B139" s="125"/>
      <c r="C139" s="120"/>
      <c r="D139" s="120"/>
      <c r="E139" s="120"/>
      <c r="F139" s="120"/>
      <c r="G139" s="120"/>
      <c r="H139" s="270">
        <f aca="true" t="shared" si="25" ref="H139:N139">SUM(H132:H137)</f>
        <v>0</v>
      </c>
      <c r="I139" s="270">
        <f t="shared" si="25"/>
        <v>0</v>
      </c>
      <c r="J139" s="270">
        <f t="shared" si="25"/>
        <v>0</v>
      </c>
      <c r="K139" s="270">
        <f t="shared" si="25"/>
        <v>0</v>
      </c>
      <c r="L139" s="540">
        <f t="shared" si="25"/>
        <v>0</v>
      </c>
      <c r="M139" s="540">
        <f t="shared" si="25"/>
        <v>0</v>
      </c>
      <c r="N139" s="540">
        <f t="shared" si="25"/>
        <v>0</v>
      </c>
      <c r="O139" s="338">
        <v>0</v>
      </c>
    </row>
    <row r="140" spans="1:15" ht="6.75" customHeight="1" thickBot="1" thickTop="1">
      <c r="A140" s="1"/>
      <c r="B140" s="1"/>
      <c r="C140" s="1"/>
      <c r="D140" s="1"/>
      <c r="E140" s="1"/>
      <c r="F140" s="1"/>
      <c r="G140" s="1"/>
      <c r="H140" s="4"/>
      <c r="I140" s="4"/>
      <c r="J140" s="4"/>
      <c r="K140" s="4"/>
      <c r="L140" s="4"/>
      <c r="M140" s="4"/>
      <c r="N140" s="4"/>
      <c r="O140" s="162"/>
    </row>
    <row r="141" spans="1:15" ht="39.75" thickBot="1" thickTop="1">
      <c r="A141" s="122" t="s">
        <v>75</v>
      </c>
      <c r="B141" s="119"/>
      <c r="C141" s="120"/>
      <c r="D141" s="120"/>
      <c r="E141" s="120"/>
      <c r="F141" s="120"/>
      <c r="G141" s="120"/>
      <c r="H141" s="323" t="str">
        <f>+$H$11</f>
        <v>Contractor 
Budget</v>
      </c>
      <c r="I141" s="323" t="str">
        <f>+$I$11</f>
        <v>Contractor Actual</v>
      </c>
      <c r="J141" s="323" t="str">
        <f>+$J$11</f>
        <v>Contractor Variance</v>
      </c>
      <c r="K141" s="323">
        <f>+K110</f>
        <v>0</v>
      </c>
      <c r="L141" s="537" t="str">
        <f>+L130</f>
        <v>Ministry
Budget</v>
      </c>
      <c r="M141" s="537" t="str">
        <f>+M130</f>
        <v>Ministry
Actual</v>
      </c>
      <c r="N141" s="537" t="str">
        <f>+N130</f>
        <v>Ministry
Variance</v>
      </c>
      <c r="O141" s="324" t="str">
        <f>+$O$11</f>
        <v>Comments</v>
      </c>
    </row>
    <row r="142" spans="1:15" ht="13.5" thickTop="1">
      <c r="A142" s="1"/>
      <c r="B142" s="1"/>
      <c r="C142" s="1"/>
      <c r="D142" s="1"/>
      <c r="E142" s="1"/>
      <c r="F142" s="1"/>
      <c r="G142" s="1"/>
      <c r="H142" s="4" t="str">
        <f>$H$12</f>
        <v>$</v>
      </c>
      <c r="I142" s="4" t="str">
        <f>$I$12</f>
        <v>$</v>
      </c>
      <c r="J142" s="4" t="str">
        <f>$J$12</f>
        <v>$</v>
      </c>
      <c r="K142" s="4"/>
      <c r="L142" s="4" t="str">
        <f>$I$12</f>
        <v>$</v>
      </c>
      <c r="M142" s="4" t="str">
        <f>$I$12</f>
        <v>$</v>
      </c>
      <c r="N142" s="4" t="str">
        <f>$J$12</f>
        <v>$</v>
      </c>
      <c r="O142" s="162"/>
    </row>
    <row r="143" spans="1:15" ht="12.75">
      <c r="A143" s="35" t="s">
        <v>76</v>
      </c>
      <c r="B143" s="1"/>
      <c r="C143" s="1"/>
      <c r="D143" s="1"/>
      <c r="E143" s="1"/>
      <c r="F143" s="1"/>
      <c r="G143" s="1"/>
      <c r="H143" s="4"/>
      <c r="I143" s="4"/>
      <c r="J143" s="4"/>
      <c r="K143" s="4"/>
      <c r="L143" s="4"/>
      <c r="M143" s="4"/>
      <c r="N143" s="4"/>
      <c r="O143" s="162"/>
    </row>
    <row r="144" spans="1:15" ht="15">
      <c r="A144" s="22" t="s">
        <v>23</v>
      </c>
      <c r="B144" s="22"/>
      <c r="C144" s="1"/>
      <c r="D144" s="1"/>
      <c r="E144" s="1"/>
      <c r="F144" s="1"/>
      <c r="G144" s="1"/>
      <c r="H144" s="127">
        <f>+'Sch B, Stmt 1, Details - YR1'!H144</f>
        <v>34840</v>
      </c>
      <c r="I144" s="5">
        <v>0</v>
      </c>
      <c r="J144" s="127">
        <f>+H144-I144</f>
        <v>34840</v>
      </c>
      <c r="K144" s="325"/>
      <c r="L144" s="127">
        <f>+'Sch B, Stmt 1, Details - YR1'!J144</f>
        <v>34840</v>
      </c>
      <c r="M144" s="5">
        <f>+I144</f>
        <v>0</v>
      </c>
      <c r="N144" s="127">
        <f>+L144-M144</f>
        <v>34840</v>
      </c>
      <c r="O144" s="163">
        <v>0</v>
      </c>
    </row>
    <row r="145" spans="1:15" ht="15">
      <c r="A145" s="22" t="s">
        <v>24</v>
      </c>
      <c r="B145" s="22"/>
      <c r="C145" s="1"/>
      <c r="D145" s="1"/>
      <c r="E145" s="1"/>
      <c r="F145" s="1"/>
      <c r="G145" s="1"/>
      <c r="H145" s="127">
        <f>+'Sch B, Stmt 1, Details - YR1'!H145</f>
        <v>4529.618079999999</v>
      </c>
      <c r="I145" s="5">
        <v>0</v>
      </c>
      <c r="J145" s="127">
        <f>+H145-I145</f>
        <v>4529.618079999999</v>
      </c>
      <c r="K145" s="325"/>
      <c r="L145" s="127">
        <f>+'Sch B, Stmt 1, Details - YR1'!J145</f>
        <v>4529.618079999999</v>
      </c>
      <c r="M145" s="5">
        <f>+I145</f>
        <v>0</v>
      </c>
      <c r="N145" s="127">
        <f>+L145-M145</f>
        <v>4529.618079999999</v>
      </c>
      <c r="O145" s="163">
        <v>0</v>
      </c>
    </row>
    <row r="146" spans="1:15" ht="15">
      <c r="A146" s="22" t="s">
        <v>26</v>
      </c>
      <c r="B146" s="26"/>
      <c r="C146" s="23"/>
      <c r="D146" s="23"/>
      <c r="E146" s="23"/>
      <c r="F146" s="23"/>
      <c r="G146" s="23"/>
      <c r="H146" s="127"/>
      <c r="I146" s="5"/>
      <c r="J146" s="127"/>
      <c r="K146" s="325"/>
      <c r="L146" s="127"/>
      <c r="M146" s="5"/>
      <c r="N146" s="127"/>
      <c r="O146" s="163"/>
    </row>
    <row r="147" spans="1:15" ht="15">
      <c r="A147" s="27"/>
      <c r="B147" s="26"/>
      <c r="C147" s="751">
        <f>+'Tab 1 - Control Sheet '!C60:G60</f>
        <v>0</v>
      </c>
      <c r="D147" s="752"/>
      <c r="E147" s="752"/>
      <c r="F147" s="752"/>
      <c r="G147" s="28"/>
      <c r="H147" s="127">
        <f>+'Sch B, Stmt 1, Details - YR1'!H147</f>
        <v>0</v>
      </c>
      <c r="I147" s="5">
        <v>0</v>
      </c>
      <c r="J147" s="127">
        <f>+H147-I147</f>
        <v>0</v>
      </c>
      <c r="K147" s="325"/>
      <c r="L147" s="127">
        <f>+'Sch B, Stmt 1, Details - YR1'!J147</f>
        <v>0</v>
      </c>
      <c r="M147" s="5">
        <f>+I147</f>
        <v>0</v>
      </c>
      <c r="N147" s="127">
        <f>+L147-M147</f>
        <v>0</v>
      </c>
      <c r="O147" s="163">
        <v>0</v>
      </c>
    </row>
    <row r="148" spans="1:15" ht="15">
      <c r="A148" s="27"/>
      <c r="B148" s="26"/>
      <c r="C148" s="751">
        <f>+'Tab 1 - Control Sheet '!C61:G61</f>
        <v>0</v>
      </c>
      <c r="D148" s="752"/>
      <c r="E148" s="752"/>
      <c r="F148" s="752"/>
      <c r="G148" s="28"/>
      <c r="H148" s="127">
        <f>+'Sch B, Stmt 1, Details - YR1'!H148</f>
        <v>0</v>
      </c>
      <c r="I148" s="5">
        <v>0</v>
      </c>
      <c r="J148" s="127">
        <f>+H148-I148</f>
        <v>0</v>
      </c>
      <c r="K148" s="325"/>
      <c r="L148" s="127">
        <f>+'Sch B, Stmt 1, Details - YR1'!J148</f>
        <v>0</v>
      </c>
      <c r="M148" s="5">
        <f>+I148</f>
        <v>0</v>
      </c>
      <c r="N148" s="127">
        <f>+L148-M148</f>
        <v>0</v>
      </c>
      <c r="O148" s="163">
        <v>0</v>
      </c>
    </row>
    <row r="149" spans="1:15" ht="15">
      <c r="A149" s="22"/>
      <c r="B149" s="26"/>
      <c r="C149" s="751">
        <f>+'Tab 1 - Control Sheet '!C62:G62</f>
        <v>0</v>
      </c>
      <c r="D149" s="752"/>
      <c r="E149" s="752"/>
      <c r="F149" s="752"/>
      <c r="G149" s="1"/>
      <c r="H149" s="127">
        <f>+'Sch B, Stmt 1, Details - YR1'!H149</f>
        <v>0</v>
      </c>
      <c r="I149" s="5">
        <v>0</v>
      </c>
      <c r="J149" s="127">
        <f>+H149-I149</f>
        <v>0</v>
      </c>
      <c r="K149" s="325"/>
      <c r="L149" s="127">
        <f>+'Sch B, Stmt 1, Details - YR1'!J149</f>
        <v>0</v>
      </c>
      <c r="M149" s="5">
        <f>+I149</f>
        <v>0</v>
      </c>
      <c r="N149" s="127">
        <f>+L149-M149</f>
        <v>0</v>
      </c>
      <c r="O149" s="163">
        <v>0</v>
      </c>
    </row>
    <row r="150" spans="1:15" ht="15">
      <c r="A150" s="35" t="s">
        <v>77</v>
      </c>
      <c r="B150" s="37"/>
      <c r="C150" s="37"/>
      <c r="D150" s="37"/>
      <c r="E150" s="37"/>
      <c r="F150" s="37"/>
      <c r="G150" s="37"/>
      <c r="H150" s="136">
        <f>SUM(H144:H149)</f>
        <v>39369.61808</v>
      </c>
      <c r="I150" s="136">
        <f aca="true" t="shared" si="26" ref="I150:N150">SUM(I144:I149)</f>
        <v>0</v>
      </c>
      <c r="J150" s="136">
        <f t="shared" si="26"/>
        <v>39369.61808</v>
      </c>
      <c r="K150" s="136">
        <f t="shared" si="26"/>
        <v>0</v>
      </c>
      <c r="L150" s="136">
        <f t="shared" si="26"/>
        <v>39369.61808</v>
      </c>
      <c r="M150" s="136">
        <f t="shared" si="26"/>
        <v>0</v>
      </c>
      <c r="N150" s="136">
        <f t="shared" si="26"/>
        <v>39369.61808</v>
      </c>
      <c r="O150" s="337">
        <v>0</v>
      </c>
    </row>
    <row r="151" spans="1:15" ht="6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43"/>
      <c r="L151" s="1"/>
      <c r="O151" s="342"/>
    </row>
    <row r="152" spans="1:15" ht="12.75">
      <c r="A152" s="35" t="s">
        <v>78</v>
      </c>
      <c r="B152" s="1"/>
      <c r="C152" s="1"/>
      <c r="D152" s="1"/>
      <c r="E152" s="1"/>
      <c r="F152" s="1"/>
      <c r="G152" s="1"/>
      <c r="H152" s="4"/>
      <c r="I152" s="4"/>
      <c r="J152" s="4"/>
      <c r="K152" s="4"/>
      <c r="L152" s="4"/>
      <c r="M152" s="4"/>
      <c r="N152" s="4"/>
      <c r="O152" s="336"/>
    </row>
    <row r="153" spans="1:15" ht="12.75">
      <c r="A153" s="36" t="s">
        <v>79</v>
      </c>
      <c r="B153" s="1"/>
      <c r="C153" s="1"/>
      <c r="D153" s="1"/>
      <c r="E153" s="1"/>
      <c r="F153" s="1"/>
      <c r="G153" s="1"/>
      <c r="H153" s="1"/>
      <c r="I153" s="1"/>
      <c r="J153" s="1"/>
      <c r="K153" s="43"/>
      <c r="L153" s="1"/>
      <c r="O153" s="342"/>
    </row>
    <row r="154" spans="1:15" ht="15">
      <c r="A154" s="22" t="s">
        <v>80</v>
      </c>
      <c r="B154" s="1"/>
      <c r="C154" s="1"/>
      <c r="D154" s="1"/>
      <c r="E154" s="1"/>
      <c r="F154" s="1"/>
      <c r="G154" s="1"/>
      <c r="H154" s="127">
        <f>+'Sch B, Stmt 1, Details - YR1'!H154</f>
        <v>3000</v>
      </c>
      <c r="I154" s="9">
        <v>0</v>
      </c>
      <c r="J154" s="127">
        <f>+H154-I154</f>
        <v>3000</v>
      </c>
      <c r="K154" s="329"/>
      <c r="L154" s="127">
        <f>+'Sch B, Stmt 1, Details - YR1'!J154</f>
        <v>3000</v>
      </c>
      <c r="M154" s="9">
        <f>+I154</f>
        <v>0</v>
      </c>
      <c r="N154" s="127">
        <f>+L154-M154</f>
        <v>3000</v>
      </c>
      <c r="O154" s="163">
        <v>0</v>
      </c>
    </row>
    <row r="155" spans="1:15" ht="15">
      <c r="A155" s="22" t="s">
        <v>81</v>
      </c>
      <c r="B155" s="1"/>
      <c r="C155" s="1"/>
      <c r="D155" s="1"/>
      <c r="E155" s="1"/>
      <c r="F155" s="1"/>
      <c r="G155" s="1"/>
      <c r="H155" s="127">
        <f>+'Sch B, Stmt 1, Details - YR1'!H155</f>
        <v>7500</v>
      </c>
      <c r="I155" s="9">
        <v>0</v>
      </c>
      <c r="J155" s="137">
        <f>+H155-I155</f>
        <v>7500</v>
      </c>
      <c r="K155" s="329"/>
      <c r="L155" s="137">
        <f>+'Sch B, Stmt 1, Details - YR1'!J155</f>
        <v>7500</v>
      </c>
      <c r="M155" s="9">
        <f>+I155</f>
        <v>0</v>
      </c>
      <c r="N155" s="137">
        <f>+L155-M155</f>
        <v>7500</v>
      </c>
      <c r="O155" s="169">
        <v>0</v>
      </c>
    </row>
    <row r="156" spans="1:15" ht="15">
      <c r="A156" s="22" t="s">
        <v>255</v>
      </c>
      <c r="B156" s="1"/>
      <c r="C156" s="1"/>
      <c r="D156" s="1"/>
      <c r="E156" s="1"/>
      <c r="F156" s="1"/>
      <c r="G156" s="1"/>
      <c r="H156" s="127">
        <f>+'Sch B, Stmt 1, Details - YR1'!H156</f>
        <v>200</v>
      </c>
      <c r="I156" s="9">
        <v>0</v>
      </c>
      <c r="J156" s="137">
        <f>+H156-I156</f>
        <v>200</v>
      </c>
      <c r="K156" s="329"/>
      <c r="L156" s="137">
        <f>+'Sch B, Stmt 1, Details - YR1'!J156</f>
        <v>200</v>
      </c>
      <c r="M156" s="9">
        <f>+I156</f>
        <v>0</v>
      </c>
      <c r="N156" s="137">
        <f>+L156-M156</f>
        <v>200</v>
      </c>
      <c r="O156" s="169">
        <v>0</v>
      </c>
    </row>
    <row r="157" spans="1:15" ht="15">
      <c r="A157" s="22" t="s">
        <v>256</v>
      </c>
      <c r="B157" s="1"/>
      <c r="C157" s="1"/>
      <c r="D157" s="1"/>
      <c r="E157" s="1"/>
      <c r="F157" s="1"/>
      <c r="G157" s="1"/>
      <c r="H157" s="127">
        <f>+'Sch B, Stmt 1, Details - YR1'!H157</f>
        <v>1000</v>
      </c>
      <c r="I157" s="9">
        <v>0</v>
      </c>
      <c r="J157" s="137">
        <f>+H157-I157</f>
        <v>1000</v>
      </c>
      <c r="K157" s="329"/>
      <c r="L157" s="137">
        <f>+'Sch B, Stmt 1, Details - YR1'!J157</f>
        <v>1000</v>
      </c>
      <c r="M157" s="9">
        <f>+I157</f>
        <v>0</v>
      </c>
      <c r="N157" s="137">
        <f>+L157-M157</f>
        <v>1000</v>
      </c>
      <c r="O157" s="169">
        <v>0</v>
      </c>
    </row>
    <row r="158" spans="1:15" ht="15">
      <c r="A158" s="22" t="s">
        <v>84</v>
      </c>
      <c r="B158" s="1"/>
      <c r="C158" s="1"/>
      <c r="D158" s="1"/>
      <c r="E158" s="1"/>
      <c r="F158" s="1"/>
      <c r="G158" s="1"/>
      <c r="H158" s="127">
        <f>+'Sch B, Stmt 1, Details - YR1'!H158</f>
        <v>2500</v>
      </c>
      <c r="I158" s="9">
        <v>0</v>
      </c>
      <c r="J158" s="137">
        <f>+H158-I158</f>
        <v>2500</v>
      </c>
      <c r="K158" s="329"/>
      <c r="L158" s="137">
        <f>+'Sch B, Stmt 1, Details - YR1'!J158</f>
        <v>2500</v>
      </c>
      <c r="M158" s="9">
        <f>+I158</f>
        <v>0</v>
      </c>
      <c r="N158" s="137">
        <f>+L158-M158</f>
        <v>2500</v>
      </c>
      <c r="O158" s="169">
        <v>0</v>
      </c>
    </row>
    <row r="159" spans="1:15" s="37" customFormat="1" ht="15">
      <c r="A159" s="21" t="s">
        <v>85</v>
      </c>
      <c r="H159" s="136">
        <f>SUM(H154:H158)</f>
        <v>14200</v>
      </c>
      <c r="I159" s="136">
        <f aca="true" t="shared" si="27" ref="I159:N159">SUM(I154:I158)</f>
        <v>0</v>
      </c>
      <c r="J159" s="136">
        <f t="shared" si="27"/>
        <v>14200</v>
      </c>
      <c r="K159" s="136">
        <f t="shared" si="27"/>
        <v>0</v>
      </c>
      <c r="L159" s="136">
        <f t="shared" si="27"/>
        <v>14200</v>
      </c>
      <c r="M159" s="136">
        <f t="shared" si="27"/>
        <v>0</v>
      </c>
      <c r="N159" s="136">
        <f t="shared" si="27"/>
        <v>14200</v>
      </c>
      <c r="O159" s="170">
        <v>0</v>
      </c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43"/>
      <c r="L160" s="1"/>
      <c r="O160" s="174"/>
    </row>
    <row r="161" spans="1:15" ht="12.75">
      <c r="A161" s="36" t="s">
        <v>86</v>
      </c>
      <c r="B161" s="1"/>
      <c r="C161" s="1"/>
      <c r="D161" s="1"/>
      <c r="E161" s="1"/>
      <c r="F161" s="1"/>
      <c r="G161" s="1"/>
      <c r="H161" s="1"/>
      <c r="I161" s="1"/>
      <c r="J161" s="1"/>
      <c r="K161" s="43"/>
      <c r="L161" s="1"/>
      <c r="O161" s="174"/>
    </row>
    <row r="162" spans="1:15" ht="15">
      <c r="A162" s="22" t="s">
        <v>87</v>
      </c>
      <c r="B162" s="22"/>
      <c r="C162" s="1"/>
      <c r="D162" s="1"/>
      <c r="E162" s="1"/>
      <c r="F162" s="1"/>
      <c r="G162" s="1"/>
      <c r="H162" s="127">
        <f>+'Sch B, Stmt 1, Details - YR1'!H162</f>
        <v>100</v>
      </c>
      <c r="I162" s="5">
        <v>0</v>
      </c>
      <c r="J162" s="127">
        <f>+H162-I162</f>
        <v>100</v>
      </c>
      <c r="K162" s="325"/>
      <c r="L162" s="127">
        <f>+'Sch B, Stmt 1, Details - YR1'!J162</f>
        <v>100</v>
      </c>
      <c r="M162" s="5">
        <f>+I162</f>
        <v>0</v>
      </c>
      <c r="N162" s="127">
        <f>+L162-M162</f>
        <v>100</v>
      </c>
      <c r="O162" s="163">
        <v>0</v>
      </c>
    </row>
    <row r="163" spans="1:15" ht="15">
      <c r="A163" s="22" t="s">
        <v>88</v>
      </c>
      <c r="B163" s="22"/>
      <c r="C163" s="1"/>
      <c r="D163" s="1"/>
      <c r="E163" s="1"/>
      <c r="F163" s="1"/>
      <c r="G163" s="1"/>
      <c r="H163" s="127">
        <f>+'Sch B, Stmt 1, Details - YR1'!H163</f>
        <v>750</v>
      </c>
      <c r="I163" s="5">
        <v>0</v>
      </c>
      <c r="J163" s="127">
        <f>+H163-I163</f>
        <v>750</v>
      </c>
      <c r="K163" s="325"/>
      <c r="L163" s="127">
        <f>+'Sch B, Stmt 1, Details - YR1'!J163</f>
        <v>750</v>
      </c>
      <c r="M163" s="5">
        <f>+I163</f>
        <v>0</v>
      </c>
      <c r="N163" s="127">
        <f>+L163-M163</f>
        <v>750</v>
      </c>
      <c r="O163" s="163">
        <v>0</v>
      </c>
    </row>
    <row r="164" spans="1:15" ht="15">
      <c r="A164" s="22" t="s">
        <v>89</v>
      </c>
      <c r="B164" s="22"/>
      <c r="C164" s="1"/>
      <c r="D164" s="43"/>
      <c r="E164" s="43"/>
      <c r="F164" s="43"/>
      <c r="G164" s="1"/>
      <c r="H164" s="127">
        <f>+'Sch B, Stmt 1, Details - YR1'!H164</f>
        <v>750</v>
      </c>
      <c r="I164" s="5">
        <v>0</v>
      </c>
      <c r="J164" s="127">
        <f>+H164-I164</f>
        <v>750</v>
      </c>
      <c r="K164" s="325"/>
      <c r="L164" s="127">
        <f>+'Sch B, Stmt 1, Details - YR1'!J164</f>
        <v>750</v>
      </c>
      <c r="M164" s="5">
        <f>+I164</f>
        <v>0</v>
      </c>
      <c r="N164" s="127">
        <f>+L164-M164</f>
        <v>750</v>
      </c>
      <c r="O164" s="163">
        <v>0</v>
      </c>
    </row>
    <row r="165" spans="1:15" s="37" customFormat="1" ht="15">
      <c r="A165" s="21" t="s">
        <v>90</v>
      </c>
      <c r="H165" s="136">
        <f>SUM(H162:H164)</f>
        <v>1600</v>
      </c>
      <c r="I165" s="136">
        <f aca="true" t="shared" si="28" ref="I165:N165">SUM(I162:I164)</f>
        <v>0</v>
      </c>
      <c r="J165" s="136">
        <f t="shared" si="28"/>
        <v>1600</v>
      </c>
      <c r="K165" s="136">
        <f t="shared" si="28"/>
        <v>0</v>
      </c>
      <c r="L165" s="136">
        <f t="shared" si="28"/>
        <v>1600</v>
      </c>
      <c r="M165" s="136">
        <f t="shared" si="28"/>
        <v>0</v>
      </c>
      <c r="N165" s="136">
        <f t="shared" si="28"/>
        <v>1600</v>
      </c>
      <c r="O165" s="170">
        <v>0</v>
      </c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43"/>
      <c r="L166" s="1"/>
      <c r="O166" s="342"/>
    </row>
    <row r="167" spans="1:15" ht="12.75">
      <c r="A167" s="36" t="s">
        <v>91</v>
      </c>
      <c r="B167" s="1"/>
      <c r="C167" s="1"/>
      <c r="D167" s="1"/>
      <c r="E167" s="1"/>
      <c r="F167" s="1"/>
      <c r="G167" s="1"/>
      <c r="H167" s="1"/>
      <c r="I167" s="1"/>
      <c r="J167" s="1"/>
      <c r="K167" s="43"/>
      <c r="L167" s="1"/>
      <c r="O167" s="174"/>
    </row>
    <row r="168" spans="1:15" ht="15">
      <c r="A168" s="22" t="s">
        <v>92</v>
      </c>
      <c r="B168" s="22"/>
      <c r="C168" s="1"/>
      <c r="D168" s="1"/>
      <c r="E168" s="1"/>
      <c r="F168" s="1"/>
      <c r="G168" s="1"/>
      <c r="H168" s="127">
        <f>+'Sch B, Stmt 1, Details - YR1'!H168</f>
        <v>100</v>
      </c>
      <c r="I168" s="5">
        <v>0</v>
      </c>
      <c r="J168" s="127">
        <f aca="true" t="shared" si="29" ref="J168:J175">+H168-I168</f>
        <v>100</v>
      </c>
      <c r="K168" s="325"/>
      <c r="L168" s="127">
        <f>+'Sch B, Stmt 1, Details - YR1'!J168</f>
        <v>100</v>
      </c>
      <c r="M168" s="5">
        <f aca="true" t="shared" si="30" ref="M168:M175">+I168</f>
        <v>0</v>
      </c>
      <c r="N168" s="127">
        <f aca="true" t="shared" si="31" ref="N168:N175">+L168-M168</f>
        <v>100</v>
      </c>
      <c r="O168" s="163">
        <v>0</v>
      </c>
    </row>
    <row r="169" spans="1:15" ht="15">
      <c r="A169" s="22" t="s">
        <v>93</v>
      </c>
      <c r="B169" s="22"/>
      <c r="C169" s="1"/>
      <c r="D169" s="1"/>
      <c r="E169" s="1"/>
      <c r="F169" s="1"/>
      <c r="G169" s="1"/>
      <c r="H169" s="127">
        <f>+'Sch B, Stmt 1, Details - YR1'!H169</f>
        <v>500</v>
      </c>
      <c r="I169" s="5">
        <v>0</v>
      </c>
      <c r="J169" s="127">
        <f t="shared" si="29"/>
        <v>500</v>
      </c>
      <c r="K169" s="325"/>
      <c r="L169" s="127">
        <f>+'Sch B, Stmt 1, Details - YR1'!J169</f>
        <v>500</v>
      </c>
      <c r="M169" s="5">
        <f t="shared" si="30"/>
        <v>0</v>
      </c>
      <c r="N169" s="127">
        <f t="shared" si="31"/>
        <v>500</v>
      </c>
      <c r="O169" s="163">
        <v>0</v>
      </c>
    </row>
    <row r="170" spans="1:15" ht="15">
      <c r="A170" s="22" t="s">
        <v>94</v>
      </c>
      <c r="B170" s="22"/>
      <c r="C170" s="1"/>
      <c r="D170" s="1"/>
      <c r="E170" s="1"/>
      <c r="F170" s="1"/>
      <c r="G170" s="1"/>
      <c r="H170" s="127">
        <f>+'Sch B, Stmt 1, Details - YR1'!H170</f>
        <v>9000</v>
      </c>
      <c r="I170" s="5">
        <v>0</v>
      </c>
      <c r="J170" s="127">
        <f t="shared" si="29"/>
        <v>9000</v>
      </c>
      <c r="K170" s="325"/>
      <c r="L170" s="127">
        <f>+'Sch B, Stmt 1, Details - YR1'!J170</f>
        <v>9000</v>
      </c>
      <c r="M170" s="5">
        <f t="shared" si="30"/>
        <v>0</v>
      </c>
      <c r="N170" s="127">
        <f t="shared" si="31"/>
        <v>9000</v>
      </c>
      <c r="O170" s="163">
        <v>0</v>
      </c>
    </row>
    <row r="171" spans="1:15" ht="15">
      <c r="A171" s="22" t="s">
        <v>95</v>
      </c>
      <c r="B171" s="22"/>
      <c r="C171" s="1"/>
      <c r="D171" s="1"/>
      <c r="E171" s="1"/>
      <c r="F171" s="1"/>
      <c r="G171" s="1"/>
      <c r="H171" s="127">
        <f>+'Sch B, Stmt 1, Details - YR1'!H171</f>
        <v>17879</v>
      </c>
      <c r="I171" s="5">
        <v>0</v>
      </c>
      <c r="J171" s="127">
        <f t="shared" si="29"/>
        <v>17879</v>
      </c>
      <c r="K171" s="325"/>
      <c r="L171" s="127">
        <f>+'Sch B, Stmt 1, Details - YR1'!J171</f>
        <v>17879</v>
      </c>
      <c r="M171" s="5">
        <f t="shared" si="30"/>
        <v>0</v>
      </c>
      <c r="N171" s="127">
        <f t="shared" si="31"/>
        <v>17879</v>
      </c>
      <c r="O171" s="163">
        <v>0</v>
      </c>
    </row>
    <row r="172" spans="1:15" ht="15">
      <c r="A172" s="22" t="s">
        <v>96</v>
      </c>
      <c r="B172" s="22"/>
      <c r="C172" s="1"/>
      <c r="D172" s="1"/>
      <c r="E172" s="1"/>
      <c r="F172" s="1"/>
      <c r="G172" s="1"/>
      <c r="H172" s="127">
        <f>+'Sch B, Stmt 1, Details - YR1'!H172</f>
        <v>500</v>
      </c>
      <c r="I172" s="5">
        <v>0</v>
      </c>
      <c r="J172" s="127">
        <f t="shared" si="29"/>
        <v>500</v>
      </c>
      <c r="K172" s="325"/>
      <c r="L172" s="127">
        <f>+'Sch B, Stmt 1, Details - YR1'!J172</f>
        <v>500</v>
      </c>
      <c r="M172" s="5">
        <f t="shared" si="30"/>
        <v>0</v>
      </c>
      <c r="N172" s="127">
        <f t="shared" si="31"/>
        <v>500</v>
      </c>
      <c r="O172" s="163">
        <v>0</v>
      </c>
    </row>
    <row r="173" spans="1:15" ht="15">
      <c r="A173" s="22" t="s">
        <v>97</v>
      </c>
      <c r="B173" s="22"/>
      <c r="C173" s="1"/>
      <c r="D173" s="754"/>
      <c r="E173" s="754"/>
      <c r="F173" s="754"/>
      <c r="G173" s="1"/>
      <c r="H173" s="127">
        <f>+'Sch B, Stmt 1, Details - YR1'!H173</f>
        <v>0</v>
      </c>
      <c r="I173" s="5">
        <v>0</v>
      </c>
      <c r="J173" s="127">
        <f t="shared" si="29"/>
        <v>0</v>
      </c>
      <c r="K173" s="325"/>
      <c r="L173" s="127">
        <f>+'Sch B, Stmt 1, Details - YR1'!J173</f>
        <v>0</v>
      </c>
      <c r="M173" s="5">
        <f t="shared" si="30"/>
        <v>0</v>
      </c>
      <c r="N173" s="127">
        <f t="shared" si="31"/>
        <v>0</v>
      </c>
      <c r="O173" s="163">
        <v>0</v>
      </c>
    </row>
    <row r="174" spans="1:15" ht="15">
      <c r="A174" s="22" t="s">
        <v>98</v>
      </c>
      <c r="B174" s="22"/>
      <c r="C174" s="1"/>
      <c r="D174" s="1"/>
      <c r="E174" s="1"/>
      <c r="F174" s="1"/>
      <c r="G174" s="1"/>
      <c r="H174" s="127">
        <f>+'Sch B, Stmt 1, Details - YR1'!H174</f>
        <v>400</v>
      </c>
      <c r="I174" s="5">
        <v>0</v>
      </c>
      <c r="J174" s="127">
        <f t="shared" si="29"/>
        <v>400</v>
      </c>
      <c r="K174" s="325"/>
      <c r="L174" s="127">
        <f>+'Sch B, Stmt 1, Details - YR1'!J174</f>
        <v>400</v>
      </c>
      <c r="M174" s="5">
        <f t="shared" si="30"/>
        <v>0</v>
      </c>
      <c r="N174" s="127">
        <f t="shared" si="31"/>
        <v>400</v>
      </c>
      <c r="O174" s="163">
        <v>0</v>
      </c>
    </row>
    <row r="175" spans="1:15" ht="15">
      <c r="A175" s="22" t="s">
        <v>99</v>
      </c>
      <c r="B175" s="22"/>
      <c r="C175" s="1"/>
      <c r="D175" s="1"/>
      <c r="E175" s="1"/>
      <c r="F175" s="1"/>
      <c r="G175" s="1"/>
      <c r="H175" s="127">
        <f>+'Sch B, Stmt 1, Details - YR1'!H175</f>
        <v>0</v>
      </c>
      <c r="I175" s="5">
        <v>0</v>
      </c>
      <c r="J175" s="127">
        <f t="shared" si="29"/>
        <v>0</v>
      </c>
      <c r="K175" s="325"/>
      <c r="L175" s="127">
        <f>+'Sch B, Stmt 1, Details - YR1'!J175</f>
        <v>0</v>
      </c>
      <c r="M175" s="5">
        <f t="shared" si="30"/>
        <v>0</v>
      </c>
      <c r="N175" s="127">
        <f t="shared" si="31"/>
        <v>0</v>
      </c>
      <c r="O175" s="163">
        <v>0</v>
      </c>
    </row>
    <row r="176" spans="1:15" ht="15">
      <c r="A176" s="22" t="s">
        <v>26</v>
      </c>
      <c r="B176" s="26"/>
      <c r="C176" s="23"/>
      <c r="D176" s="23"/>
      <c r="E176" s="23"/>
      <c r="F176" s="23"/>
      <c r="G176" s="23"/>
      <c r="H176" s="6"/>
      <c r="I176" s="5"/>
      <c r="J176" s="6"/>
      <c r="K176" s="325"/>
      <c r="L176" s="6"/>
      <c r="M176" s="5"/>
      <c r="N176" s="6"/>
      <c r="O176" s="163"/>
    </row>
    <row r="177" spans="1:15" ht="15">
      <c r="A177" s="27"/>
      <c r="B177" s="26"/>
      <c r="C177" s="751" t="str">
        <f>+'Tab 1 - Control Sheet '!C65:G65</f>
        <v>Board Costs</v>
      </c>
      <c r="D177" s="752"/>
      <c r="E177" s="752"/>
      <c r="F177" s="752"/>
      <c r="G177" s="28"/>
      <c r="H177" s="127">
        <f>+'Sch B, Stmt 1, Details - YR1'!H177</f>
        <v>3500</v>
      </c>
      <c r="I177" s="5">
        <v>0</v>
      </c>
      <c r="J177" s="127">
        <f>+H177-I177</f>
        <v>3500</v>
      </c>
      <c r="K177" s="325"/>
      <c r="L177" s="127">
        <f>+'Sch B, Stmt 1, Details - YR1'!J177</f>
        <v>3500</v>
      </c>
      <c r="M177" s="5">
        <f>+I177</f>
        <v>0</v>
      </c>
      <c r="N177" s="127">
        <f>+L177-M177</f>
        <v>3500</v>
      </c>
      <c r="O177" s="163">
        <v>0</v>
      </c>
    </row>
    <row r="178" spans="1:15" ht="15">
      <c r="A178" s="27"/>
      <c r="B178" s="26"/>
      <c r="C178" s="751">
        <f>+'Tab 1 - Control Sheet '!C66:G66</f>
        <v>0</v>
      </c>
      <c r="D178" s="752"/>
      <c r="E178" s="752"/>
      <c r="F178" s="752"/>
      <c r="G178" s="28"/>
      <c r="H178" s="127">
        <f>+'Sch B, Stmt 1, Details - YR1'!H178</f>
        <v>0</v>
      </c>
      <c r="I178" s="5">
        <v>0</v>
      </c>
      <c r="J178" s="127">
        <f>+H178-I178</f>
        <v>0</v>
      </c>
      <c r="K178" s="325"/>
      <c r="L178" s="127">
        <f>+'Sch B, Stmt 1, Details - YR1'!J178</f>
        <v>0</v>
      </c>
      <c r="M178" s="5">
        <f>+I178</f>
        <v>0</v>
      </c>
      <c r="N178" s="127">
        <f>+L178-M178</f>
        <v>0</v>
      </c>
      <c r="O178" s="163">
        <v>0</v>
      </c>
    </row>
    <row r="179" spans="1:15" ht="15">
      <c r="A179" s="22"/>
      <c r="B179" s="26"/>
      <c r="C179" s="751">
        <f>+'Tab 1 - Control Sheet '!C67:G67</f>
        <v>0</v>
      </c>
      <c r="D179" s="752"/>
      <c r="E179" s="752"/>
      <c r="F179" s="752"/>
      <c r="G179" s="1"/>
      <c r="H179" s="127">
        <f>+'Sch B, Stmt 1, Details - YR1'!H179</f>
        <v>0</v>
      </c>
      <c r="I179" s="5">
        <v>0</v>
      </c>
      <c r="J179" s="127">
        <f>+H179-I179</f>
        <v>0</v>
      </c>
      <c r="K179" s="325"/>
      <c r="L179" s="127">
        <f>+'Sch B, Stmt 1, Details - YR1'!J179</f>
        <v>0</v>
      </c>
      <c r="M179" s="5">
        <f>+I179</f>
        <v>0</v>
      </c>
      <c r="N179" s="127">
        <f>+L179-M179</f>
        <v>0</v>
      </c>
      <c r="O179" s="163">
        <v>0</v>
      </c>
    </row>
    <row r="180" spans="1:15" s="37" customFormat="1" ht="15">
      <c r="A180" s="21" t="s">
        <v>257</v>
      </c>
      <c r="C180" s="45"/>
      <c r="D180" s="46"/>
      <c r="E180" s="46"/>
      <c r="F180" s="46"/>
      <c r="H180" s="136">
        <f>SUM(H168:H179)</f>
        <v>31879</v>
      </c>
      <c r="I180" s="136">
        <f aca="true" t="shared" si="32" ref="I180:N180">SUM(I168:I179)</f>
        <v>0</v>
      </c>
      <c r="J180" s="136">
        <f t="shared" si="32"/>
        <v>31879</v>
      </c>
      <c r="K180" s="136">
        <f t="shared" si="32"/>
        <v>0</v>
      </c>
      <c r="L180" s="136">
        <f t="shared" si="32"/>
        <v>31879</v>
      </c>
      <c r="M180" s="136">
        <f t="shared" si="32"/>
        <v>0</v>
      </c>
      <c r="N180" s="136">
        <f t="shared" si="32"/>
        <v>31879</v>
      </c>
      <c r="O180" s="170">
        <v>0</v>
      </c>
    </row>
    <row r="181" spans="1:15" ht="9" customHeight="1">
      <c r="A181" s="36"/>
      <c r="B181" s="1"/>
      <c r="C181" s="47"/>
      <c r="D181" s="44"/>
      <c r="E181" s="44"/>
      <c r="F181" s="44"/>
      <c r="G181" s="1"/>
      <c r="H181" s="139"/>
      <c r="I181" s="139"/>
      <c r="J181" s="139"/>
      <c r="K181" s="139"/>
      <c r="L181" s="139"/>
      <c r="M181" s="139"/>
      <c r="N181" s="139"/>
      <c r="O181" s="171"/>
    </row>
    <row r="182" spans="1:15" ht="15">
      <c r="A182" s="35" t="s">
        <v>101</v>
      </c>
      <c r="B182" s="37"/>
      <c r="C182" s="37"/>
      <c r="D182" s="37"/>
      <c r="E182" s="37"/>
      <c r="F182" s="37"/>
      <c r="G182" s="37"/>
      <c r="H182" s="136">
        <f aca="true" t="shared" si="33" ref="H182:N182">H180+H165+H159</f>
        <v>47679</v>
      </c>
      <c r="I182" s="136">
        <f t="shared" si="33"/>
        <v>0</v>
      </c>
      <c r="J182" s="136">
        <f t="shared" si="33"/>
        <v>47679</v>
      </c>
      <c r="K182" s="136">
        <f t="shared" si="33"/>
        <v>0</v>
      </c>
      <c r="L182" s="136">
        <f t="shared" si="33"/>
        <v>47679</v>
      </c>
      <c r="M182" s="136">
        <f t="shared" si="33"/>
        <v>0</v>
      </c>
      <c r="N182" s="136">
        <f t="shared" si="33"/>
        <v>47679</v>
      </c>
      <c r="O182" s="337">
        <v>0</v>
      </c>
    </row>
    <row r="183" spans="1:15" ht="9" customHeight="1" thickBot="1">
      <c r="A183" s="1"/>
      <c r="B183" s="1"/>
      <c r="C183" s="1"/>
      <c r="D183" s="1"/>
      <c r="E183" s="1"/>
      <c r="F183" s="1"/>
      <c r="G183" s="1"/>
      <c r="H183" s="229"/>
      <c r="I183" s="229"/>
      <c r="J183" s="229"/>
      <c r="K183" s="229"/>
      <c r="L183" s="229"/>
      <c r="M183" s="229"/>
      <c r="N183" s="229"/>
      <c r="O183" s="172"/>
    </row>
    <row r="184" spans="1:15" ht="16.5" thickBot="1" thickTop="1">
      <c r="A184" s="124" t="s">
        <v>102</v>
      </c>
      <c r="B184" s="125"/>
      <c r="C184" s="120"/>
      <c r="D184" s="120"/>
      <c r="E184" s="120"/>
      <c r="F184" s="120"/>
      <c r="G184" s="120"/>
      <c r="H184" s="270">
        <f aca="true" t="shared" si="34" ref="H184:N184">H182+H150</f>
        <v>87048.61808</v>
      </c>
      <c r="I184" s="270">
        <f t="shared" si="34"/>
        <v>0</v>
      </c>
      <c r="J184" s="270">
        <f t="shared" si="34"/>
        <v>87048.61808</v>
      </c>
      <c r="K184" s="270">
        <f t="shared" si="34"/>
        <v>0</v>
      </c>
      <c r="L184" s="540">
        <f t="shared" si="34"/>
        <v>87048.61808</v>
      </c>
      <c r="M184" s="540">
        <f t="shared" si="34"/>
        <v>0</v>
      </c>
      <c r="N184" s="540">
        <f t="shared" si="34"/>
        <v>87048.61808</v>
      </c>
      <c r="O184" s="166">
        <v>0</v>
      </c>
    </row>
    <row r="185" spans="1:15" ht="8.25" customHeight="1" thickBot="1" thickTop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43"/>
      <c r="L185" s="1"/>
      <c r="O185" s="174"/>
    </row>
    <row r="186" spans="1:15" ht="39.75" thickBot="1" thickTop="1">
      <c r="A186" s="122" t="s">
        <v>119</v>
      </c>
      <c r="B186" s="119"/>
      <c r="C186" s="120"/>
      <c r="D186" s="120"/>
      <c r="E186" s="120"/>
      <c r="F186" s="120"/>
      <c r="G186" s="120"/>
      <c r="H186" s="323" t="str">
        <f>+$H$11</f>
        <v>Contractor 
Budget</v>
      </c>
      <c r="I186" s="323" t="str">
        <f>+$I$11</f>
        <v>Contractor Actual</v>
      </c>
      <c r="J186" s="323" t="str">
        <f>+$J$11</f>
        <v>Contractor Variance</v>
      </c>
      <c r="K186" s="323">
        <f>+K155</f>
        <v>0</v>
      </c>
      <c r="L186" s="537" t="str">
        <f>+L141</f>
        <v>Ministry
Budget</v>
      </c>
      <c r="M186" s="537" t="str">
        <f>+M141</f>
        <v>Ministry
Actual</v>
      </c>
      <c r="N186" s="537" t="str">
        <f>+N141</f>
        <v>Ministry
Variance</v>
      </c>
      <c r="O186" s="324" t="str">
        <f>+$O$11</f>
        <v>Comments</v>
      </c>
    </row>
    <row r="187" spans="1:15" ht="13.5" thickTop="1">
      <c r="A187" s="2"/>
      <c r="B187" s="2"/>
      <c r="C187" s="1"/>
      <c r="D187" s="1"/>
      <c r="E187" s="1"/>
      <c r="F187" s="1"/>
      <c r="G187" s="1"/>
      <c r="H187" s="4" t="str">
        <f>$H$12</f>
        <v>$</v>
      </c>
      <c r="I187" s="4" t="str">
        <f>$I$12</f>
        <v>$</v>
      </c>
      <c r="J187" s="4" t="str">
        <f>$J$12</f>
        <v>$</v>
      </c>
      <c r="K187" s="4"/>
      <c r="L187" s="4" t="str">
        <f>$I$12</f>
        <v>$</v>
      </c>
      <c r="M187" s="4" t="str">
        <f>$I$12</f>
        <v>$</v>
      </c>
      <c r="N187" s="4" t="str">
        <f>$J$12</f>
        <v>$</v>
      </c>
      <c r="O187" s="162"/>
    </row>
    <row r="188" spans="1:15" s="37" customFormat="1" ht="15">
      <c r="A188" s="21" t="s">
        <v>103</v>
      </c>
      <c r="B188" s="21"/>
      <c r="C188" s="81"/>
      <c r="D188" s="81"/>
      <c r="E188" s="81"/>
      <c r="F188" s="81"/>
      <c r="G188" s="81"/>
      <c r="H188" s="7"/>
      <c r="I188" s="7"/>
      <c r="J188" s="7"/>
      <c r="K188" s="123"/>
      <c r="L188" s="7"/>
      <c r="M188" s="7"/>
      <c r="N188" s="7"/>
      <c r="O188" s="165"/>
    </row>
    <row r="189" spans="1:15" ht="15">
      <c r="A189" s="22" t="s">
        <v>18</v>
      </c>
      <c r="B189" s="26"/>
      <c r="C189" s="23"/>
      <c r="D189" s="23"/>
      <c r="E189" s="23"/>
      <c r="F189" s="23"/>
      <c r="G189" s="23"/>
      <c r="H189" s="6"/>
      <c r="I189" s="6"/>
      <c r="J189" s="6"/>
      <c r="K189" s="325"/>
      <c r="L189" s="6"/>
      <c r="M189" s="6"/>
      <c r="N189" s="6"/>
      <c r="O189" s="167"/>
    </row>
    <row r="190" spans="1:15" ht="15">
      <c r="A190" s="27"/>
      <c r="B190" s="26"/>
      <c r="C190" s="751">
        <f>+'Tab 1 - Control Sheet '!C70:G70</f>
        <v>0</v>
      </c>
      <c r="D190" s="752"/>
      <c r="E190" s="752"/>
      <c r="F190" s="752"/>
      <c r="G190" s="28"/>
      <c r="H190" s="127">
        <f>+'Sch B, Stmt 1, Details - YR1'!H190</f>
        <v>0</v>
      </c>
      <c r="I190" s="5">
        <v>0</v>
      </c>
      <c r="J190" s="127">
        <f>+H190-I190</f>
        <v>0</v>
      </c>
      <c r="K190" s="325"/>
      <c r="L190" s="127">
        <f>+'Sch B, Stmt 1, Details - YR1'!J190</f>
        <v>0</v>
      </c>
      <c r="M190" s="5">
        <f>+I190</f>
        <v>0</v>
      </c>
      <c r="N190" s="127">
        <f>+L190-M190</f>
        <v>0</v>
      </c>
      <c r="O190" s="163">
        <v>0</v>
      </c>
    </row>
    <row r="191" spans="1:15" ht="15">
      <c r="A191" s="27"/>
      <c r="B191" s="26"/>
      <c r="C191" s="751">
        <f>+'Tab 1 - Control Sheet '!C71:G71</f>
        <v>0</v>
      </c>
      <c r="D191" s="752"/>
      <c r="E191" s="752"/>
      <c r="F191" s="752"/>
      <c r="G191" s="28"/>
      <c r="H191" s="127">
        <f>+'Sch B, Stmt 1, Details - YR1'!H191</f>
        <v>0</v>
      </c>
      <c r="I191" s="5">
        <v>0</v>
      </c>
      <c r="J191" s="127">
        <f>+H191-I191</f>
        <v>0</v>
      </c>
      <c r="K191" s="325"/>
      <c r="L191" s="127">
        <f>+'Sch B, Stmt 1, Details - YR1'!J191</f>
        <v>0</v>
      </c>
      <c r="M191" s="5">
        <f>+I191</f>
        <v>0</v>
      </c>
      <c r="N191" s="127">
        <f>+L191-M191</f>
        <v>0</v>
      </c>
      <c r="O191" s="163">
        <v>0</v>
      </c>
    </row>
    <row r="192" spans="1:15" ht="15">
      <c r="A192" s="27"/>
      <c r="B192" s="26"/>
      <c r="C192" s="751">
        <f>+'Tab 1 - Control Sheet '!C72:G72</f>
        <v>0</v>
      </c>
      <c r="D192" s="752"/>
      <c r="E192" s="752"/>
      <c r="F192" s="752"/>
      <c r="G192" s="28"/>
      <c r="H192" s="127">
        <f>+'Sch B, Stmt 1, Details - YR1'!H192</f>
        <v>0</v>
      </c>
      <c r="I192" s="5">
        <v>0</v>
      </c>
      <c r="J192" s="127">
        <f>+H192-I192</f>
        <v>0</v>
      </c>
      <c r="K192" s="325"/>
      <c r="L192" s="127">
        <f>+'Sch B, Stmt 1, Details - YR1'!J192</f>
        <v>0</v>
      </c>
      <c r="M192" s="5">
        <f>+I192</f>
        <v>0</v>
      </c>
      <c r="N192" s="127">
        <f>+L192-M192</f>
        <v>0</v>
      </c>
      <c r="O192" s="163">
        <v>0</v>
      </c>
    </row>
    <row r="193" spans="1:15" ht="15">
      <c r="A193" s="27"/>
      <c r="B193" s="26"/>
      <c r="C193" s="751">
        <f>+'Tab 1 - Control Sheet '!C73:G73</f>
        <v>0</v>
      </c>
      <c r="D193" s="752"/>
      <c r="E193" s="752"/>
      <c r="F193" s="752"/>
      <c r="G193" s="28"/>
      <c r="H193" s="127">
        <f>+'Sch B, Stmt 1, Details - YR1'!H193</f>
        <v>0</v>
      </c>
      <c r="I193" s="5">
        <v>0</v>
      </c>
      <c r="J193" s="127">
        <f>+H193-I193</f>
        <v>0</v>
      </c>
      <c r="K193" s="325"/>
      <c r="L193" s="127">
        <f>+'Sch B, Stmt 1, Details - YR1'!J193</f>
        <v>0</v>
      </c>
      <c r="M193" s="5">
        <f>+I193</f>
        <v>0</v>
      </c>
      <c r="N193" s="127">
        <f>+L193-M193</f>
        <v>0</v>
      </c>
      <c r="O193" s="163">
        <v>0</v>
      </c>
    </row>
    <row r="194" spans="1:15" s="37" customFormat="1" ht="15">
      <c r="A194" s="21" t="s">
        <v>154</v>
      </c>
      <c r="H194" s="138">
        <f>SUM(H190:H193)</f>
        <v>0</v>
      </c>
      <c r="I194" s="138">
        <f aca="true" t="shared" si="35" ref="I194:N194">SUM(I190:I193)</f>
        <v>0</v>
      </c>
      <c r="J194" s="138">
        <f t="shared" si="35"/>
        <v>0</v>
      </c>
      <c r="K194" s="138">
        <f t="shared" si="35"/>
        <v>0</v>
      </c>
      <c r="L194" s="138">
        <f t="shared" si="35"/>
        <v>0</v>
      </c>
      <c r="M194" s="138">
        <f t="shared" si="35"/>
        <v>0</v>
      </c>
      <c r="N194" s="138">
        <f t="shared" si="35"/>
        <v>0</v>
      </c>
      <c r="O194" s="170">
        <v>0</v>
      </c>
    </row>
    <row r="195" spans="1:15" ht="15">
      <c r="A195" s="27"/>
      <c r="B195" s="26"/>
      <c r="C195" s="79"/>
      <c r="D195" s="80"/>
      <c r="E195" s="80"/>
      <c r="F195" s="80"/>
      <c r="G195" s="28"/>
      <c r="H195" s="6"/>
      <c r="I195" s="6"/>
      <c r="J195" s="6"/>
      <c r="K195" s="325"/>
      <c r="L195" s="6"/>
      <c r="M195" s="6"/>
      <c r="N195" s="6"/>
      <c r="O195" s="167"/>
    </row>
    <row r="196" spans="1:15" s="37" customFormat="1" ht="15">
      <c r="A196" s="21" t="s">
        <v>184</v>
      </c>
      <c r="B196" s="21"/>
      <c r="C196" s="81"/>
      <c r="D196" s="81"/>
      <c r="E196" s="81"/>
      <c r="F196" s="81"/>
      <c r="G196" s="81"/>
      <c r="H196" s="7"/>
      <c r="I196" s="7"/>
      <c r="J196" s="7"/>
      <c r="K196" s="123"/>
      <c r="L196" s="7"/>
      <c r="M196" s="7"/>
      <c r="N196" s="7"/>
      <c r="O196" s="165"/>
    </row>
    <row r="197" spans="1:15" ht="15">
      <c r="A197" s="22" t="s">
        <v>18</v>
      </c>
      <c r="B197" s="26"/>
      <c r="C197" s="23"/>
      <c r="D197" s="23"/>
      <c r="E197" s="23"/>
      <c r="F197" s="23"/>
      <c r="G197" s="23"/>
      <c r="H197" s="6"/>
      <c r="I197" s="6"/>
      <c r="J197" s="6"/>
      <c r="K197" s="325"/>
      <c r="L197" s="6"/>
      <c r="M197" s="6"/>
      <c r="N197" s="6"/>
      <c r="O197" s="167"/>
    </row>
    <row r="198" spans="1:15" ht="15">
      <c r="A198" s="27"/>
      <c r="B198" s="26"/>
      <c r="C198" s="751">
        <f>+'Tab 1 - Control Sheet '!C75:G75</f>
        <v>0</v>
      </c>
      <c r="D198" s="752"/>
      <c r="E198" s="752"/>
      <c r="F198" s="752"/>
      <c r="G198" s="28"/>
      <c r="H198" s="127">
        <f>+'Sch B, Stmt 1, Details - YR1'!H198</f>
        <v>0</v>
      </c>
      <c r="I198" s="5">
        <v>0</v>
      </c>
      <c r="J198" s="127">
        <f>+H198-I198</f>
        <v>0</v>
      </c>
      <c r="K198" s="325"/>
      <c r="L198" s="127">
        <f>+'Sch B, Stmt 1, Details - YR1'!J198</f>
        <v>0</v>
      </c>
      <c r="M198" s="5">
        <f>+I198</f>
        <v>0</v>
      </c>
      <c r="N198" s="127">
        <f>+L198-M198</f>
        <v>0</v>
      </c>
      <c r="O198" s="163">
        <v>0</v>
      </c>
    </row>
    <row r="199" spans="1:15" ht="15">
      <c r="A199" s="27"/>
      <c r="B199" s="26"/>
      <c r="C199" s="751">
        <f>+'Tab 1 - Control Sheet '!C76:G76</f>
        <v>0</v>
      </c>
      <c r="D199" s="752"/>
      <c r="E199" s="752"/>
      <c r="F199" s="752"/>
      <c r="G199" s="28"/>
      <c r="H199" s="127">
        <f>+'Sch B, Stmt 1, Details - YR1'!H199</f>
        <v>0</v>
      </c>
      <c r="I199" s="5">
        <v>0</v>
      </c>
      <c r="J199" s="127">
        <f>+H199-I199</f>
        <v>0</v>
      </c>
      <c r="K199" s="325"/>
      <c r="L199" s="127">
        <f>+'Sch B, Stmt 1, Details - YR1'!J199</f>
        <v>0</v>
      </c>
      <c r="M199" s="5">
        <f>+I199</f>
        <v>0</v>
      </c>
      <c r="N199" s="127">
        <f>+L199-M199</f>
        <v>0</v>
      </c>
      <c r="O199" s="163">
        <v>0</v>
      </c>
    </row>
    <row r="200" spans="1:15" ht="15">
      <c r="A200" s="27"/>
      <c r="B200" s="26"/>
      <c r="C200" s="751">
        <f>+'Tab 1 - Control Sheet '!C77:G77</f>
        <v>0</v>
      </c>
      <c r="D200" s="752"/>
      <c r="E200" s="752"/>
      <c r="F200" s="752"/>
      <c r="G200" s="28"/>
      <c r="H200" s="127">
        <f>+'Sch B, Stmt 1, Details - YR1'!H200</f>
        <v>0</v>
      </c>
      <c r="I200" s="5">
        <v>0</v>
      </c>
      <c r="J200" s="127">
        <f>+H200-I200</f>
        <v>0</v>
      </c>
      <c r="K200" s="325"/>
      <c r="L200" s="127">
        <f>+'Sch B, Stmt 1, Details - YR1'!J200</f>
        <v>0</v>
      </c>
      <c r="M200" s="5">
        <f>+I200</f>
        <v>0</v>
      </c>
      <c r="N200" s="127">
        <f>+L200-M200</f>
        <v>0</v>
      </c>
      <c r="O200" s="163">
        <v>0</v>
      </c>
    </row>
    <row r="201" spans="1:15" ht="15">
      <c r="A201" s="27"/>
      <c r="B201" s="26"/>
      <c r="C201" s="751">
        <f>+'Tab 1 - Control Sheet '!C78:G78</f>
        <v>0</v>
      </c>
      <c r="D201" s="752"/>
      <c r="E201" s="752"/>
      <c r="F201" s="752"/>
      <c r="G201" s="28"/>
      <c r="H201" s="127">
        <f>+'Sch B, Stmt 1, Details - YR1'!H201</f>
        <v>0</v>
      </c>
      <c r="I201" s="5">
        <v>0</v>
      </c>
      <c r="J201" s="127">
        <f>+H201-I201</f>
        <v>0</v>
      </c>
      <c r="K201" s="325"/>
      <c r="L201" s="127">
        <f>+'Sch B, Stmt 1, Details - YR1'!J201</f>
        <v>0</v>
      </c>
      <c r="M201" s="5">
        <f>+I201</f>
        <v>0</v>
      </c>
      <c r="N201" s="127">
        <f>+L201-M201</f>
        <v>0</v>
      </c>
      <c r="O201" s="163">
        <v>0</v>
      </c>
    </row>
    <row r="202" spans="1:15" s="37" customFormat="1" ht="15">
      <c r="A202" s="21" t="s">
        <v>155</v>
      </c>
      <c r="H202" s="138">
        <f>SUM(H198:H201)</f>
        <v>0</v>
      </c>
      <c r="I202" s="138">
        <f aca="true" t="shared" si="36" ref="I202:N202">SUM(I198:I201)</f>
        <v>0</v>
      </c>
      <c r="J202" s="138">
        <f t="shared" si="36"/>
        <v>0</v>
      </c>
      <c r="K202" s="138">
        <f t="shared" si="36"/>
        <v>0</v>
      </c>
      <c r="L202" s="138">
        <f t="shared" si="36"/>
        <v>0</v>
      </c>
      <c r="M202" s="138">
        <f t="shared" si="36"/>
        <v>0</v>
      </c>
      <c r="N202" s="138">
        <f t="shared" si="36"/>
        <v>0</v>
      </c>
      <c r="O202" s="170">
        <v>0</v>
      </c>
    </row>
    <row r="203" spans="1:15" ht="15.75" thickBot="1">
      <c r="A203" s="36"/>
      <c r="B203" s="36"/>
      <c r="C203" s="42"/>
      <c r="D203" s="42"/>
      <c r="E203" s="42"/>
      <c r="F203" s="42"/>
      <c r="G203" s="42"/>
      <c r="H203" s="229"/>
      <c r="I203" s="229"/>
      <c r="J203" s="229"/>
      <c r="K203" s="229"/>
      <c r="L203" s="229"/>
      <c r="M203" s="229"/>
      <c r="N203" s="229"/>
      <c r="O203" s="341"/>
    </row>
    <row r="204" spans="1:15" s="37" customFormat="1" ht="16.5" thickBot="1" thickTop="1">
      <c r="A204" s="124" t="s">
        <v>105</v>
      </c>
      <c r="B204" s="125"/>
      <c r="C204" s="120"/>
      <c r="D204" s="120"/>
      <c r="E204" s="120"/>
      <c r="F204" s="120"/>
      <c r="G204" s="120"/>
      <c r="H204" s="270">
        <f>+H202+H194</f>
        <v>0</v>
      </c>
      <c r="I204" s="270">
        <f aca="true" t="shared" si="37" ref="I204:N204">+I202+I194</f>
        <v>0</v>
      </c>
      <c r="J204" s="270">
        <f t="shared" si="37"/>
        <v>0</v>
      </c>
      <c r="K204" s="270">
        <f t="shared" si="37"/>
        <v>0</v>
      </c>
      <c r="L204" s="540">
        <f t="shared" si="37"/>
        <v>0</v>
      </c>
      <c r="M204" s="540">
        <f>+M202+M194</f>
        <v>0</v>
      </c>
      <c r="N204" s="540">
        <f t="shared" si="37"/>
        <v>0</v>
      </c>
      <c r="O204" s="343">
        <v>0</v>
      </c>
    </row>
    <row r="205" spans="1:15" ht="16.5" thickBot="1" thickTop="1">
      <c r="A205" s="43"/>
      <c r="B205" s="43"/>
      <c r="C205" s="43"/>
      <c r="D205" s="43"/>
      <c r="E205" s="43"/>
      <c r="F205" s="43"/>
      <c r="G205" s="43"/>
      <c r="H205" s="95"/>
      <c r="I205" s="95"/>
      <c r="J205" s="95"/>
      <c r="K205" s="95"/>
      <c r="L205" s="95"/>
      <c r="M205" s="95"/>
      <c r="N205" s="95"/>
      <c r="O205" s="17"/>
    </row>
    <row r="206" spans="1:15" ht="15.75" thickBot="1">
      <c r="A206" s="48"/>
      <c r="B206" s="48"/>
      <c r="C206" s="48"/>
      <c r="D206" s="48"/>
      <c r="E206" s="48"/>
      <c r="F206" s="48"/>
      <c r="G206" s="48"/>
      <c r="H206" s="18"/>
      <c r="I206" s="18"/>
      <c r="J206" s="18"/>
      <c r="K206" s="95"/>
      <c r="L206" s="18"/>
      <c r="M206" s="18"/>
      <c r="N206" s="18"/>
      <c r="O206" s="173"/>
    </row>
    <row r="207" spans="1:15" s="31" customFormat="1" ht="20.25" customHeight="1" thickBot="1" thickTop="1">
      <c r="A207" s="155" t="s">
        <v>227</v>
      </c>
      <c r="B207" s="156"/>
      <c r="C207" s="157"/>
      <c r="D207" s="157"/>
      <c r="E207" s="157"/>
      <c r="F207" s="157"/>
      <c r="G207" s="157"/>
      <c r="H207" s="271">
        <f>+H204+H184+H139+H128+H111+H84</f>
        <v>718945.617996372</v>
      </c>
      <c r="I207" s="271">
        <f aca="true" t="shared" si="38" ref="I207:N207">+I204+I184+I139+I128+I111+I84</f>
        <v>0</v>
      </c>
      <c r="J207" s="271">
        <f t="shared" si="38"/>
        <v>718945.617996372</v>
      </c>
      <c r="K207" s="271">
        <f t="shared" si="38"/>
        <v>0</v>
      </c>
      <c r="L207" s="540">
        <f t="shared" si="38"/>
        <v>718945.617996372</v>
      </c>
      <c r="M207" s="540">
        <f>+M204+M184+M139+M128+M111+M84</f>
        <v>0</v>
      </c>
      <c r="N207" s="540">
        <f t="shared" si="38"/>
        <v>718945.617996372</v>
      </c>
      <c r="O207" s="344">
        <v>0</v>
      </c>
    </row>
    <row r="208" spans="1:15" s="330" customFormat="1" ht="16.5" thickBot="1" thickTop="1">
      <c r="A208" s="158" t="s">
        <v>254</v>
      </c>
      <c r="B208" s="159"/>
      <c r="C208" s="160"/>
      <c r="D208" s="160"/>
      <c r="E208" s="160"/>
      <c r="F208" s="160"/>
      <c r="G208" s="160"/>
      <c r="H208" s="272"/>
      <c r="I208" s="272"/>
      <c r="J208" s="272"/>
      <c r="K208" s="272"/>
      <c r="L208" s="540"/>
      <c r="M208" s="540"/>
      <c r="N208" s="540"/>
      <c r="O208" s="161"/>
    </row>
    <row r="209" spans="1:15" ht="14.25" thickBot="1" thickTop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43"/>
      <c r="L209" s="3"/>
      <c r="M209" s="3"/>
      <c r="N209" s="3"/>
      <c r="O209" s="3"/>
    </row>
    <row r="210" spans="1:15" ht="13.5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43"/>
      <c r="L210" s="1"/>
      <c r="O210" s="174"/>
    </row>
    <row r="211" spans="1:15" s="96" customFormat="1" ht="25.5" customHeight="1" thickBot="1" thickTop="1">
      <c r="A211" s="837" t="s">
        <v>225</v>
      </c>
      <c r="B211" s="839"/>
      <c r="C211" s="839"/>
      <c r="D211" s="839"/>
      <c r="E211" s="839"/>
      <c r="F211" s="120"/>
      <c r="G211" s="120"/>
      <c r="H211" s="270">
        <f>H37-H207</f>
        <v>0.3820036279503256</v>
      </c>
      <c r="I211" s="270">
        <f>I37-I207</f>
        <v>0</v>
      </c>
      <c r="J211" s="270">
        <f>+I211-H211</f>
        <v>-0.3820036279503256</v>
      </c>
      <c r="K211" s="270">
        <f>K37-K207</f>
        <v>0</v>
      </c>
      <c r="L211" s="540">
        <f>L37-L207</f>
        <v>0.3820036279503256</v>
      </c>
      <c r="M211" s="540">
        <f>M37-M207</f>
        <v>0</v>
      </c>
      <c r="N211" s="540">
        <f>+M211-L211</f>
        <v>-0.3820036279503256</v>
      </c>
      <c r="O211" s="343">
        <v>0</v>
      </c>
    </row>
    <row r="212" spans="1:15" ht="15.75" thickTop="1">
      <c r="A212" s="49"/>
      <c r="B212" s="49"/>
      <c r="C212" s="49"/>
      <c r="D212" s="49"/>
      <c r="E212" s="49"/>
      <c r="F212" s="49"/>
      <c r="G212" s="49"/>
      <c r="H212" s="19"/>
      <c r="I212" s="19"/>
      <c r="J212" s="19"/>
      <c r="K212" s="331"/>
      <c r="L212" s="19"/>
      <c r="M212" s="19"/>
      <c r="N212" s="19"/>
      <c r="O212" s="175"/>
    </row>
    <row r="213" spans="1:15" ht="21.75" customHeight="1">
      <c r="A213" s="835" t="s">
        <v>339</v>
      </c>
      <c r="B213" s="833"/>
      <c r="C213" s="833"/>
      <c r="D213" s="833"/>
      <c r="E213" s="833"/>
      <c r="F213" s="833"/>
      <c r="G213" s="1"/>
      <c r="H213" s="127">
        <f>+'Sch B, Stmt 1, Details - YR1'!H212</f>
        <v>0</v>
      </c>
      <c r="I213" s="406">
        <v>0</v>
      </c>
      <c r="J213" s="127">
        <f>IF(I213&lt;&gt;0,+H213-I213,0)</f>
        <v>0</v>
      </c>
      <c r="K213" s="332"/>
      <c r="L213" s="127">
        <f>+TRANS_SURPLUS_RETENTION_RES_AUTH_BUDG</f>
        <v>0</v>
      </c>
      <c r="M213" s="406">
        <v>0</v>
      </c>
      <c r="N213" s="127">
        <f>IF(M213&lt;&gt;0,+L213-M213,0)</f>
        <v>0</v>
      </c>
      <c r="O213" s="163">
        <v>0</v>
      </c>
    </row>
    <row r="214" spans="1:15" ht="15.75" thickBot="1">
      <c r="A214" s="50"/>
      <c r="B214" s="50"/>
      <c r="C214" s="1"/>
      <c r="D214" s="1"/>
      <c r="E214" s="1"/>
      <c r="F214" s="1"/>
      <c r="G214" s="1"/>
      <c r="H214" s="6"/>
      <c r="I214" s="94"/>
      <c r="J214" s="6"/>
      <c r="K214" s="329"/>
      <c r="L214" s="6"/>
      <c r="M214" s="94"/>
      <c r="N214" s="6"/>
      <c r="O214" s="167"/>
    </row>
    <row r="215" spans="1:15" s="96" customFormat="1" ht="25.5" customHeight="1" thickBot="1" thickTop="1">
      <c r="A215" s="837" t="s">
        <v>226</v>
      </c>
      <c r="B215" s="838"/>
      <c r="C215" s="838"/>
      <c r="D215" s="838"/>
      <c r="E215" s="838"/>
      <c r="F215" s="120"/>
      <c r="G215" s="120"/>
      <c r="H215" s="270">
        <f aca="true" t="shared" si="39" ref="H215:N215">+H211+H213</f>
        <v>0.3820036279503256</v>
      </c>
      <c r="I215" s="270">
        <f t="shared" si="39"/>
        <v>0</v>
      </c>
      <c r="J215" s="270">
        <f t="shared" si="39"/>
        <v>-0.3820036279503256</v>
      </c>
      <c r="K215" s="270">
        <f t="shared" si="39"/>
        <v>0</v>
      </c>
      <c r="L215" s="540">
        <f t="shared" si="39"/>
        <v>0.3820036279503256</v>
      </c>
      <c r="M215" s="540">
        <f>+M211+M213</f>
        <v>0</v>
      </c>
      <c r="N215" s="540">
        <f t="shared" si="39"/>
        <v>-0.3820036279503256</v>
      </c>
      <c r="O215" s="343">
        <v>0</v>
      </c>
    </row>
    <row r="216" spans="1:15" s="96" customFormat="1" ht="25.5" customHeight="1" thickTop="1">
      <c r="A216" s="152"/>
      <c r="B216" s="333"/>
      <c r="C216" s="333"/>
      <c r="D216" s="333"/>
      <c r="E216" s="333"/>
      <c r="F216" s="176"/>
      <c r="G216" s="176"/>
      <c r="H216" s="177"/>
      <c r="I216" s="177"/>
      <c r="J216" s="177"/>
      <c r="K216" s="177"/>
      <c r="L216" s="177"/>
      <c r="M216" s="177"/>
      <c r="N216" s="178"/>
      <c r="O216" s="178"/>
    </row>
    <row r="217" spans="1:15" s="96" customFormat="1" ht="25.5" customHeight="1">
      <c r="A217" s="832" t="s">
        <v>258</v>
      </c>
      <c r="B217" s="833"/>
      <c r="C217" s="833"/>
      <c r="D217" s="842">
        <v>0</v>
      </c>
      <c r="E217" s="842"/>
      <c r="F217" s="842"/>
      <c r="G217" s="842"/>
      <c r="H217" s="842"/>
      <c r="I217" s="842"/>
      <c r="J217" s="842"/>
      <c r="K217" s="842"/>
      <c r="L217" s="842"/>
      <c r="M217" s="842"/>
      <c r="N217" s="842"/>
      <c r="O217" s="843"/>
    </row>
    <row r="218" spans="1:15" s="96" customFormat="1" ht="25.5" customHeight="1">
      <c r="A218" s="152"/>
      <c r="B218" s="333"/>
      <c r="C218" s="333"/>
      <c r="D218" s="842">
        <v>0</v>
      </c>
      <c r="E218" s="842"/>
      <c r="F218" s="842"/>
      <c r="G218" s="842"/>
      <c r="H218" s="842"/>
      <c r="I218" s="842"/>
      <c r="J218" s="842"/>
      <c r="K218" s="842"/>
      <c r="L218" s="842"/>
      <c r="M218" s="842"/>
      <c r="N218" s="842"/>
      <c r="O218" s="843"/>
    </row>
    <row r="219" spans="1:15" s="96" customFormat="1" ht="25.5" customHeight="1">
      <c r="A219" s="152"/>
      <c r="B219" s="333"/>
      <c r="C219" s="333"/>
      <c r="D219" s="842">
        <v>0</v>
      </c>
      <c r="E219" s="842"/>
      <c r="F219" s="842"/>
      <c r="G219" s="842"/>
      <c r="H219" s="842"/>
      <c r="I219" s="842"/>
      <c r="J219" s="842"/>
      <c r="K219" s="842"/>
      <c r="L219" s="842"/>
      <c r="M219" s="842"/>
      <c r="N219" s="842"/>
      <c r="O219" s="843"/>
    </row>
    <row r="220" spans="1:15" s="96" customFormat="1" ht="25.5" customHeight="1">
      <c r="A220" s="152"/>
      <c r="B220" s="333"/>
      <c r="C220" s="333"/>
      <c r="D220" s="842">
        <v>0</v>
      </c>
      <c r="E220" s="842"/>
      <c r="F220" s="842"/>
      <c r="G220" s="842"/>
      <c r="H220" s="842"/>
      <c r="I220" s="842"/>
      <c r="J220" s="842"/>
      <c r="K220" s="842"/>
      <c r="L220" s="842"/>
      <c r="M220" s="842"/>
      <c r="N220" s="842"/>
      <c r="O220" s="843"/>
    </row>
    <row r="221" spans="1:15" s="96" customFormat="1" ht="25.5" customHeight="1">
      <c r="A221" s="152"/>
      <c r="B221" s="333"/>
      <c r="C221" s="333"/>
      <c r="D221" s="842">
        <v>0</v>
      </c>
      <c r="E221" s="842"/>
      <c r="F221" s="842"/>
      <c r="G221" s="842"/>
      <c r="H221" s="842"/>
      <c r="I221" s="842"/>
      <c r="J221" s="842"/>
      <c r="K221" s="842"/>
      <c r="L221" s="842"/>
      <c r="M221" s="842"/>
      <c r="N221" s="842"/>
      <c r="O221" s="843"/>
    </row>
    <row r="222" spans="1:15" s="96" customFormat="1" ht="25.5" customHeight="1">
      <c r="A222" s="152"/>
      <c r="B222" s="333"/>
      <c r="C222" s="333"/>
      <c r="D222" s="842">
        <v>0</v>
      </c>
      <c r="E222" s="842"/>
      <c r="F222" s="842"/>
      <c r="G222" s="842"/>
      <c r="H222" s="842"/>
      <c r="I222" s="842"/>
      <c r="J222" s="842"/>
      <c r="K222" s="842"/>
      <c r="L222" s="842"/>
      <c r="M222" s="842"/>
      <c r="N222" s="842"/>
      <c r="O222" s="843"/>
    </row>
    <row r="223" spans="1:15" s="96" customFormat="1" ht="25.5" customHeight="1">
      <c r="A223" s="152"/>
      <c r="B223" s="333"/>
      <c r="C223" s="333"/>
      <c r="D223" s="842">
        <v>0</v>
      </c>
      <c r="E223" s="842"/>
      <c r="F223" s="842"/>
      <c r="G223" s="842"/>
      <c r="H223" s="842"/>
      <c r="I223" s="842"/>
      <c r="J223" s="842"/>
      <c r="K223" s="842"/>
      <c r="L223" s="842"/>
      <c r="M223" s="842"/>
      <c r="N223" s="842"/>
      <c r="O223" s="843"/>
    </row>
    <row r="224" spans="1:15" s="96" customFormat="1" ht="25.5" customHeight="1">
      <c r="A224" s="152"/>
      <c r="B224" s="333"/>
      <c r="C224" s="333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178"/>
    </row>
    <row r="225" spans="1:15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</row>
    <row r="226" spans="1:1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43"/>
      <c r="L226" s="43"/>
      <c r="O226" s="174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43"/>
      <c r="L227" s="43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43"/>
      <c r="L228" s="43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43"/>
      <c r="L229" s="43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43"/>
      <c r="L230" s="43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43"/>
      <c r="L231" s="43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43"/>
      <c r="L232" s="43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43"/>
      <c r="L233" s="43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43"/>
      <c r="L234" s="43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43"/>
      <c r="L235" s="43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43"/>
      <c r="L236" s="43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43"/>
      <c r="L237" s="43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43"/>
      <c r="L238" s="43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43"/>
      <c r="L239" s="43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43"/>
      <c r="L240" s="43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43"/>
      <c r="L241" s="43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43"/>
      <c r="L242" s="43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43"/>
      <c r="L243" s="43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43"/>
      <c r="L244" s="43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43"/>
      <c r="L245" s="43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43"/>
      <c r="L246" s="43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43"/>
      <c r="L247" s="43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43"/>
      <c r="L248" s="43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43"/>
      <c r="L249" s="43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43"/>
      <c r="L250" s="43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43"/>
      <c r="L251" s="43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43"/>
      <c r="L252" s="43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43"/>
      <c r="L253" s="43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43"/>
      <c r="L254" s="43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43"/>
      <c r="L255" s="43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43"/>
      <c r="L256" s="43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43"/>
      <c r="L257" s="43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43"/>
      <c r="L258" s="43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43"/>
      <c r="L259" s="43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43"/>
      <c r="L260" s="43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43"/>
      <c r="L261" s="43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43"/>
      <c r="L262" s="43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43"/>
      <c r="L263" s="43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43"/>
      <c r="L264" s="43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43"/>
      <c r="L265" s="43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43"/>
      <c r="L266" s="43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43"/>
      <c r="L267" s="43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43"/>
      <c r="L268" s="43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43"/>
      <c r="L269" s="43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43"/>
      <c r="L270" s="43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43"/>
      <c r="L271" s="43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43"/>
      <c r="L272" s="43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43"/>
      <c r="L273" s="43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43"/>
      <c r="L274" s="43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43"/>
      <c r="L275" s="43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43"/>
      <c r="L276" s="43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43"/>
      <c r="L277" s="43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43"/>
      <c r="L278" s="43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43"/>
      <c r="L279" s="43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43"/>
      <c r="L280" s="43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43"/>
      <c r="L281" s="43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43"/>
      <c r="L282" s="43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43"/>
      <c r="L283" s="43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43"/>
      <c r="L284" s="43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43"/>
      <c r="L285" s="43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43"/>
      <c r="L286" s="43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43"/>
      <c r="L287" s="43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43"/>
      <c r="L288" s="43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43"/>
      <c r="L289" s="43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43"/>
      <c r="L290" s="43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43"/>
      <c r="L291" s="43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43"/>
      <c r="L292" s="43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43"/>
      <c r="L293" s="43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43"/>
      <c r="L294" s="43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43"/>
      <c r="L295" s="43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43"/>
      <c r="L296" s="43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43"/>
      <c r="L297" s="43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43"/>
      <c r="L298" s="43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43"/>
      <c r="L299" s="43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43"/>
      <c r="L300" s="43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43"/>
      <c r="L301" s="43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43"/>
      <c r="L302" s="43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43"/>
      <c r="L303" s="43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43"/>
      <c r="L304" s="43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43"/>
      <c r="L305" s="43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43"/>
      <c r="L306" s="43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43"/>
      <c r="L307" s="43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43"/>
      <c r="L308" s="43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43"/>
      <c r="L309" s="43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43"/>
      <c r="L310" s="43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43"/>
      <c r="L311" s="43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43"/>
      <c r="L312" s="43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43"/>
      <c r="L313" s="43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43"/>
      <c r="L314" s="43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43"/>
      <c r="L315" s="43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43"/>
      <c r="L316" s="43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43"/>
      <c r="L317" s="43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43"/>
      <c r="L318" s="43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43"/>
      <c r="L319" s="43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43"/>
      <c r="L320" s="43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43"/>
      <c r="L321" s="43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43"/>
      <c r="L322" s="43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43"/>
      <c r="L323" s="43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43"/>
      <c r="L324" s="43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43"/>
      <c r="L325" s="43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43"/>
      <c r="L326" s="43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43"/>
      <c r="L327" s="43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43"/>
      <c r="L328" s="43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43"/>
      <c r="L329" s="43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43"/>
      <c r="L330" s="43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43"/>
      <c r="L331" s="43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43"/>
      <c r="L332" s="43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43"/>
      <c r="L333" s="43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43"/>
      <c r="L334" s="43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43"/>
      <c r="L335" s="43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43"/>
      <c r="L336" s="43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43"/>
      <c r="L337" s="43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43"/>
      <c r="L338" s="43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43"/>
      <c r="L339" s="43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43"/>
      <c r="L340" s="43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43"/>
      <c r="L341" s="43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43"/>
      <c r="L342" s="43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43"/>
      <c r="L343" s="43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43"/>
      <c r="L344" s="43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43"/>
      <c r="L345" s="43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43"/>
      <c r="L346" s="43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43"/>
      <c r="L347" s="43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43"/>
      <c r="L348" s="43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43"/>
      <c r="L349" s="43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43"/>
      <c r="L350" s="43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43"/>
      <c r="L351" s="43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43"/>
      <c r="L352" s="43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43"/>
      <c r="L353" s="43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43"/>
      <c r="L354" s="43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43"/>
      <c r="L355" s="43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43"/>
      <c r="L356" s="43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43"/>
      <c r="L357" s="43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43"/>
      <c r="L358" s="43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43"/>
      <c r="L359" s="43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43"/>
      <c r="L360" s="43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43"/>
      <c r="L361" s="43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43"/>
      <c r="L362" s="43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43"/>
      <c r="L363" s="43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43"/>
      <c r="L364" s="43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43"/>
      <c r="L365" s="43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43"/>
      <c r="L366" s="43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43"/>
      <c r="L367" s="43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43"/>
      <c r="L368" s="43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43"/>
      <c r="L369" s="43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43"/>
      <c r="L370" s="43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43"/>
      <c r="L371" s="43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43"/>
      <c r="L372" s="43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43"/>
      <c r="L373" s="43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43"/>
      <c r="L374" s="43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43"/>
      <c r="L375" s="43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43"/>
      <c r="L376" s="43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43"/>
      <c r="L377" s="43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43"/>
      <c r="L378" s="43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43"/>
      <c r="L379" s="43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43"/>
      <c r="L380" s="43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43"/>
      <c r="L381" s="43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43"/>
      <c r="L382" s="43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43"/>
      <c r="L383" s="43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43"/>
      <c r="L384" s="43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43"/>
      <c r="L385" s="43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43"/>
      <c r="L386" s="43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43"/>
      <c r="L387" s="43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43"/>
      <c r="L388" s="43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43"/>
      <c r="L389" s="43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43"/>
      <c r="L390" s="43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43"/>
      <c r="L391" s="43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43"/>
      <c r="L392" s="43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43"/>
      <c r="L393" s="43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43"/>
      <c r="L394" s="43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43"/>
      <c r="L395" s="43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43"/>
      <c r="L396" s="43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43"/>
      <c r="L397" s="43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43"/>
      <c r="L398" s="43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43"/>
      <c r="L399" s="43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43"/>
      <c r="L400" s="43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43"/>
      <c r="L401" s="43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43"/>
      <c r="L402" s="43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43"/>
      <c r="L403" s="43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43"/>
      <c r="L404" s="43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43"/>
      <c r="L405" s="43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43"/>
      <c r="L406" s="43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43"/>
      <c r="L407" s="43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43"/>
      <c r="L408" s="43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43"/>
      <c r="L409" s="43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43"/>
      <c r="L410" s="43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43"/>
      <c r="L411" s="43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43"/>
      <c r="L412" s="43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43"/>
      <c r="L413" s="43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43"/>
      <c r="L414" s="43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43"/>
      <c r="L415" s="43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43"/>
      <c r="L416" s="43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43"/>
      <c r="L417" s="43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43"/>
      <c r="L418" s="43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43"/>
      <c r="L419" s="43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43"/>
      <c r="L420" s="43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43"/>
      <c r="L421" s="43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43"/>
      <c r="L422" s="43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43"/>
      <c r="L423" s="43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43"/>
      <c r="L424" s="43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43"/>
      <c r="L425" s="43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43"/>
      <c r="L426" s="43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43"/>
      <c r="L427" s="43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43"/>
      <c r="L428" s="43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43"/>
      <c r="L429" s="43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43"/>
      <c r="L430" s="43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43"/>
      <c r="L431" s="43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43"/>
      <c r="L432" s="43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43"/>
      <c r="L433" s="43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43"/>
      <c r="L434" s="43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43"/>
      <c r="L435" s="43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43"/>
      <c r="L436" s="43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43"/>
      <c r="L437" s="43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43"/>
      <c r="L438" s="43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43"/>
      <c r="L439" s="43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43"/>
      <c r="L440" s="43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43"/>
      <c r="L441" s="43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43"/>
      <c r="L442" s="43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43"/>
      <c r="L443" s="43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43"/>
      <c r="L444" s="43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43"/>
      <c r="L445" s="43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43"/>
      <c r="L446" s="43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43"/>
      <c r="L447" s="43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43"/>
      <c r="L448" s="43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43"/>
      <c r="L449" s="43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43"/>
      <c r="L450" s="43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43"/>
      <c r="L451" s="43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43"/>
      <c r="L452" s="43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43"/>
      <c r="L453" s="43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43"/>
      <c r="L454" s="43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43"/>
      <c r="L455" s="43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43"/>
      <c r="L456" s="43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43"/>
      <c r="L457" s="43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43"/>
      <c r="L458" s="43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43"/>
      <c r="L459" s="43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43"/>
      <c r="L460" s="43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43"/>
      <c r="L461" s="43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43"/>
      <c r="L462" s="43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43"/>
      <c r="L463" s="43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43"/>
      <c r="L464" s="43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43"/>
      <c r="L465" s="43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43"/>
      <c r="L466" s="43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43"/>
      <c r="L467" s="43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43"/>
      <c r="L468" s="43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43"/>
      <c r="L469" s="43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43"/>
      <c r="L470" s="43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43"/>
      <c r="L471" s="43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43"/>
      <c r="L472" s="43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43"/>
      <c r="L473" s="43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43"/>
      <c r="L474" s="43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43"/>
      <c r="L475" s="43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43"/>
      <c r="L476" s="43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43"/>
      <c r="L477" s="43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43"/>
      <c r="L478" s="43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43"/>
      <c r="L479" s="43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43"/>
      <c r="L480" s="43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43"/>
      <c r="L481" s="43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43"/>
      <c r="L482" s="43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43"/>
      <c r="L483" s="43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43"/>
      <c r="L484" s="43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43"/>
      <c r="L485" s="43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43"/>
      <c r="L486" s="43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43"/>
      <c r="L487" s="43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43"/>
      <c r="L488" s="43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43"/>
      <c r="L489" s="43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43"/>
      <c r="L490" s="43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43"/>
      <c r="L491" s="43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43"/>
      <c r="L492" s="43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43"/>
      <c r="L493" s="43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43"/>
      <c r="L494" s="43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43"/>
      <c r="L495" s="43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43"/>
      <c r="L496" s="43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43"/>
      <c r="L497" s="43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43"/>
      <c r="L498" s="43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43"/>
      <c r="L499" s="43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43"/>
      <c r="L500" s="43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43"/>
      <c r="L501" s="43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43"/>
      <c r="L502" s="43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43"/>
      <c r="L503" s="43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43"/>
      <c r="L504" s="43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43"/>
      <c r="L505" s="43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43"/>
      <c r="L506" s="43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43"/>
      <c r="L507" s="43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43"/>
      <c r="L508" s="43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43"/>
      <c r="L509" s="43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43"/>
      <c r="L510" s="43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43"/>
      <c r="L511" s="43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43"/>
      <c r="L512" s="43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43"/>
      <c r="L513" s="43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43"/>
      <c r="L514" s="43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43"/>
      <c r="L515" s="43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43"/>
      <c r="L516" s="43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43"/>
      <c r="L517" s="43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43"/>
      <c r="L518" s="43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43"/>
      <c r="L519" s="43"/>
    </row>
  </sheetData>
  <sheetProtection sheet="1" objects="1" scenarios="1" formatCells="0" formatColumns="0" formatRows="0"/>
  <mergeCells count="57">
    <mergeCell ref="D223:O223"/>
    <mergeCell ref="D220:O220"/>
    <mergeCell ref="D219:O219"/>
    <mergeCell ref="D221:O221"/>
    <mergeCell ref="D222:O222"/>
    <mergeCell ref="D217:O217"/>
    <mergeCell ref="D218:O218"/>
    <mergeCell ref="C30:F30"/>
    <mergeCell ref="C200:F200"/>
    <mergeCell ref="C201:F201"/>
    <mergeCell ref="C191:F191"/>
    <mergeCell ref="D173:F173"/>
    <mergeCell ref="C177:F177"/>
    <mergeCell ref="C32:F32"/>
    <mergeCell ref="C52:F52"/>
    <mergeCell ref="C198:F198"/>
    <mergeCell ref="C193:F193"/>
    <mergeCell ref="D7:F7"/>
    <mergeCell ref="C31:F31"/>
    <mergeCell ref="C34:F34"/>
    <mergeCell ref="C179:F179"/>
    <mergeCell ref="M7:N7"/>
    <mergeCell ref="C192:F192"/>
    <mergeCell ref="C79:F79"/>
    <mergeCell ref="C81:F81"/>
    <mergeCell ref="C148:F148"/>
    <mergeCell ref="C190:F190"/>
    <mergeCell ref="C5:J5"/>
    <mergeCell ref="C137:F137"/>
    <mergeCell ref="C107:F107"/>
    <mergeCell ref="C108:F108"/>
    <mergeCell ref="C125:F125"/>
    <mergeCell ref="C126:F126"/>
    <mergeCell ref="I7:J7"/>
    <mergeCell ref="C33:F33"/>
    <mergeCell ref="C80:F80"/>
    <mergeCell ref="C136:F136"/>
    <mergeCell ref="C8:G8"/>
    <mergeCell ref="C50:F50"/>
    <mergeCell ref="A215:E215"/>
    <mergeCell ref="A211:E211"/>
    <mergeCell ref="C199:F199"/>
    <mergeCell ref="C178:F178"/>
    <mergeCell ref="C100:F100"/>
    <mergeCell ref="C147:F147"/>
    <mergeCell ref="C149:F149"/>
    <mergeCell ref="C51:F51"/>
    <mergeCell ref="A1:H1"/>
    <mergeCell ref="C6:J6"/>
    <mergeCell ref="A217:C217"/>
    <mergeCell ref="A2:O2"/>
    <mergeCell ref="A3:O3"/>
    <mergeCell ref="A4:O4"/>
    <mergeCell ref="A213:F213"/>
    <mergeCell ref="C101:F101"/>
    <mergeCell ref="C59:F59"/>
    <mergeCell ref="C60:F60"/>
  </mergeCells>
  <printOptions/>
  <pageMargins left="0.39" right="0.3" top="0.71" bottom="0.48" header="0.5" footer="0.23"/>
  <pageSetup cellComments="asDisplayed" fitToHeight="0" fitToWidth="1" horizontalDpi="600" verticalDpi="600" orientation="portrait" paperSize="5" scale="77" r:id="rId3"/>
  <rowBreaks count="2" manualBreakCount="2">
    <brk id="85" max="255" man="1"/>
    <brk id="159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O77"/>
  <sheetViews>
    <sheetView showZeros="0" defaultGridColor="0" zoomScale="80" zoomScaleNormal="80" zoomScalePageLayoutView="80" colorId="22" workbookViewId="0" topLeftCell="A5">
      <selection activeCell="A10" sqref="A10"/>
    </sheetView>
  </sheetViews>
  <sheetFormatPr defaultColWidth="9.57421875" defaultRowHeight="12.75"/>
  <cols>
    <col min="1" max="1" width="23.8515625" style="10" customWidth="1"/>
    <col min="2" max="2" width="7.140625" style="10" customWidth="1"/>
    <col min="3" max="3" width="11.140625" style="10" customWidth="1"/>
    <col min="4" max="4" width="15.140625" style="10" customWidth="1"/>
    <col min="5" max="5" width="3.421875" style="210" customWidth="1"/>
    <col min="6" max="7" width="14.421875" style="10" customWidth="1"/>
    <col min="8" max="8" width="1.1484375" style="10" customWidth="1"/>
    <col min="9" max="9" width="1.421875" style="10" customWidth="1"/>
    <col min="10" max="10" width="14.421875" style="10" customWidth="1"/>
    <col min="11" max="11" width="0.9921875" style="10" customWidth="1"/>
    <col min="12" max="12" width="15.140625" style="10" customWidth="1"/>
    <col min="13" max="13" width="14.421875" style="10" customWidth="1"/>
    <col min="14" max="14" width="1.421875" style="10" customWidth="1"/>
    <col min="15" max="15" width="69.140625" style="10" customWidth="1"/>
    <col min="16" max="16384" width="9.57421875" style="10" customWidth="1"/>
  </cols>
  <sheetData>
    <row r="1" spans="1:15" s="105" customFormat="1" ht="18">
      <c r="A1" s="851" t="s">
        <v>0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</row>
    <row r="2" spans="1:15" s="55" customFormat="1" ht="15.75" customHeight="1">
      <c r="A2" s="852" t="s">
        <v>192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</row>
    <row r="3" spans="1:15" s="55" customFormat="1" ht="15.75">
      <c r="A3" s="853" t="s">
        <v>269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</row>
    <row r="4" spans="1:12" ht="15" hidden="1">
      <c r="A4" s="68"/>
      <c r="B4" s="68"/>
      <c r="J4" s="68"/>
      <c r="K4" s="68"/>
      <c r="L4" s="68"/>
    </row>
    <row r="5" spans="1:15" s="107" customFormat="1" ht="18" customHeight="1">
      <c r="A5" s="106" t="s">
        <v>218</v>
      </c>
      <c r="B5" s="199" t="str">
        <f>+'Tab 1 - Control Sheet '!C3</f>
        <v>Grande Prairie Family Education Society</v>
      </c>
      <c r="C5" s="199"/>
      <c r="D5" s="199"/>
      <c r="E5" s="211"/>
      <c r="F5" s="199"/>
      <c r="G5" s="199"/>
      <c r="H5" s="179"/>
      <c r="J5" s="108"/>
      <c r="K5" s="108"/>
      <c r="L5" s="108"/>
      <c r="M5" s="69"/>
      <c r="N5" s="69"/>
      <c r="O5" s="108"/>
    </row>
    <row r="6" spans="1:12" s="110" customFormat="1" ht="18" customHeight="1">
      <c r="A6" s="106" t="s">
        <v>2</v>
      </c>
      <c r="B6" s="109" t="str">
        <f>+'Tab 1 - Control Sheet '!C5</f>
        <v>Healthy Families Home Visitation and FASD Support</v>
      </c>
      <c r="C6" s="109"/>
      <c r="D6" s="109"/>
      <c r="E6" s="212"/>
      <c r="F6" s="109"/>
      <c r="G6" s="109"/>
      <c r="H6" s="179"/>
      <c r="J6" s="104"/>
      <c r="K6" s="104"/>
      <c r="L6" s="104"/>
    </row>
    <row r="7" spans="1:12" s="107" customFormat="1" ht="18" customHeight="1">
      <c r="A7" s="541" t="s">
        <v>3</v>
      </c>
      <c r="B7" s="541" t="s">
        <v>4</v>
      </c>
      <c r="C7" s="848">
        <f>+'Tab 1 - Control Sheet '!C9</f>
        <v>43556</v>
      </c>
      <c r="D7" s="848"/>
      <c r="E7" s="542" t="s">
        <v>5</v>
      </c>
      <c r="F7" s="849">
        <f>+'Tab 1 - Control Sheet '!G9</f>
        <v>43921</v>
      </c>
      <c r="G7" s="850"/>
      <c r="H7" s="209"/>
      <c r="I7" s="108"/>
      <c r="J7" s="783">
        <f>+IF(L7&gt;0,"AMENDMENT #","")</f>
      </c>
      <c r="K7" s="803"/>
      <c r="L7" s="267"/>
    </row>
    <row r="8" spans="1:8" s="107" customFormat="1" ht="18" customHeight="1">
      <c r="A8" s="106" t="s">
        <v>6</v>
      </c>
      <c r="B8" s="200" t="str">
        <f>+'Tab 1 - Control Sheet '!C16</f>
        <v>ACS250523</v>
      </c>
      <c r="C8" s="200"/>
      <c r="D8" s="200"/>
      <c r="E8" s="213"/>
      <c r="F8" s="275"/>
      <c r="G8" s="108"/>
      <c r="H8" s="108"/>
    </row>
    <row r="9" spans="1:15" ht="10.5" customHeight="1" thickBot="1">
      <c r="A9" s="70"/>
      <c r="B9" s="70"/>
      <c r="C9" s="70"/>
      <c r="D9" s="68"/>
      <c r="E9" s="214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16.5" thickTop="1">
      <c r="A10" s="71"/>
      <c r="B10" s="72"/>
      <c r="C10" s="72"/>
      <c r="D10" s="99" t="s">
        <v>244</v>
      </c>
      <c r="E10" s="99"/>
      <c r="F10" s="99" t="s">
        <v>241</v>
      </c>
      <c r="G10" s="99" t="s">
        <v>241</v>
      </c>
      <c r="H10" s="99"/>
      <c r="I10" s="99"/>
      <c r="J10" s="99" t="s">
        <v>346</v>
      </c>
      <c r="K10" s="99"/>
      <c r="L10" s="99" t="s">
        <v>346</v>
      </c>
      <c r="M10" s="99" t="s">
        <v>346</v>
      </c>
      <c r="N10" s="205"/>
      <c r="O10" s="283"/>
    </row>
    <row r="11" spans="1:15" ht="15.75">
      <c r="A11" s="73"/>
      <c r="B11" s="76"/>
      <c r="C11" s="76"/>
      <c r="D11" s="100" t="s">
        <v>160</v>
      </c>
      <c r="E11" s="100"/>
      <c r="F11" s="100" t="s">
        <v>161</v>
      </c>
      <c r="G11" s="100" t="s">
        <v>162</v>
      </c>
      <c r="H11" s="100"/>
      <c r="I11" s="100"/>
      <c r="J11" s="284" t="s">
        <v>160</v>
      </c>
      <c r="K11" s="100"/>
      <c r="L11" s="284" t="s">
        <v>161</v>
      </c>
      <c r="M11" s="100" t="s">
        <v>162</v>
      </c>
      <c r="N11" s="285"/>
      <c r="O11" s="286" t="s">
        <v>191</v>
      </c>
    </row>
    <row r="12" spans="1:15" ht="16.5" thickBot="1">
      <c r="A12" s="73"/>
      <c r="B12" s="76"/>
      <c r="C12" s="76"/>
      <c r="D12" s="206"/>
      <c r="E12" s="100"/>
      <c r="F12" s="100"/>
      <c r="G12" s="100" t="s">
        <v>163</v>
      </c>
      <c r="H12" s="100"/>
      <c r="I12" s="100"/>
      <c r="J12" s="100"/>
      <c r="K12" s="100"/>
      <c r="L12" s="100"/>
      <c r="M12" s="100" t="s">
        <v>163</v>
      </c>
      <c r="N12" s="285"/>
      <c r="O12" s="287"/>
    </row>
    <row r="13" spans="1:15" s="103" customFormat="1" ht="21" customHeight="1" thickBot="1" thickTop="1">
      <c r="A13" s="101" t="s">
        <v>164</v>
      </c>
      <c r="B13" s="102"/>
      <c r="C13" s="102"/>
      <c r="D13" s="102"/>
      <c r="E13" s="215"/>
      <c r="F13" s="102"/>
      <c r="G13" s="102"/>
      <c r="H13" s="102"/>
      <c r="I13" s="102"/>
      <c r="J13" s="102"/>
      <c r="K13" s="102"/>
      <c r="L13" s="102"/>
      <c r="M13" s="102"/>
      <c r="N13" s="102"/>
      <c r="O13" s="288"/>
    </row>
    <row r="14" spans="1:15" ht="8.25" customHeight="1" thickTop="1">
      <c r="A14" s="71"/>
      <c r="B14" s="72"/>
      <c r="C14" s="72"/>
      <c r="D14" s="72"/>
      <c r="E14" s="216"/>
      <c r="F14" s="72"/>
      <c r="G14" s="72"/>
      <c r="H14" s="72"/>
      <c r="I14" s="72"/>
      <c r="J14" s="72"/>
      <c r="K14" s="72"/>
      <c r="L14" s="72"/>
      <c r="M14" s="72"/>
      <c r="N14" s="72"/>
      <c r="O14" s="289"/>
    </row>
    <row r="15" spans="1:15" ht="21" customHeight="1">
      <c r="A15" s="73" t="s">
        <v>330</v>
      </c>
      <c r="B15" s="76"/>
      <c r="C15" s="76"/>
      <c r="D15" s="290">
        <f>+'Sch B, Stmt 3, SRR1, YR1'!H14</f>
        <v>718946</v>
      </c>
      <c r="E15" s="291"/>
      <c r="F15" s="290">
        <f>+'Sch B, Stmt 3, SRR1, YR1'!I14</f>
        <v>0</v>
      </c>
      <c r="G15" s="290">
        <f>+'Sch B, Stmt 3, SRR1, YR1'!J14</f>
        <v>-718946</v>
      </c>
      <c r="H15" s="290"/>
      <c r="I15" s="290"/>
      <c r="J15" s="290">
        <f>+'Sch B, Stmt 3, SRR1, YR1'!L14</f>
        <v>718946</v>
      </c>
      <c r="K15" s="290"/>
      <c r="L15" s="290">
        <f>+'Sch B, Stmt 3, SRR1, YR1'!M14</f>
        <v>0</v>
      </c>
      <c r="M15" s="290">
        <f>+'Sch B, Stmt 3, SRR1, YR1'!N14</f>
        <v>-718946</v>
      </c>
      <c r="N15" s="201"/>
      <c r="O15" s="436">
        <v>0</v>
      </c>
    </row>
    <row r="16" spans="1:15" ht="21" customHeight="1">
      <c r="A16" s="73" t="s">
        <v>331</v>
      </c>
      <c r="B16" s="76"/>
      <c r="C16" s="76"/>
      <c r="D16" s="290">
        <f>+'Sch B, Stmt 3, SRR1, YR1'!H15</f>
        <v>0</v>
      </c>
      <c r="E16" s="291"/>
      <c r="F16" s="290">
        <f>+'Sch B, Stmt 3, SRR1, YR1'!I15</f>
        <v>0</v>
      </c>
      <c r="G16" s="290">
        <f>+'Sch B, Stmt 3, SRR1, YR1'!J15</f>
        <v>0</v>
      </c>
      <c r="H16" s="290"/>
      <c r="I16" s="290"/>
      <c r="J16" s="290">
        <f>+'Sch B, Stmt 3, SRR1, YR1'!L15</f>
        <v>0</v>
      </c>
      <c r="K16" s="290"/>
      <c r="L16" s="290">
        <f>+'Sch B, Stmt 3, SRR1, YR1'!M15</f>
        <v>0</v>
      </c>
      <c r="M16" s="290">
        <f>+'Sch B, Stmt 3, SRR1, YR1'!N15</f>
        <v>0</v>
      </c>
      <c r="N16" s="201"/>
      <c r="O16" s="436">
        <v>0</v>
      </c>
    </row>
    <row r="17" spans="1:15" ht="21" customHeight="1">
      <c r="A17" s="73" t="s">
        <v>8</v>
      </c>
      <c r="B17" s="76"/>
      <c r="C17" s="76"/>
      <c r="D17" s="290">
        <f>+'Sch B, Stmt 3, SRR1, YR1'!H16</f>
        <v>0</v>
      </c>
      <c r="E17" s="291"/>
      <c r="F17" s="290">
        <f>+'Sch B, Stmt 3, SRR1, YR1'!I16</f>
        <v>0</v>
      </c>
      <c r="G17" s="290">
        <f>+'Sch B, Stmt 3, SRR1, YR1'!J16</f>
        <v>0</v>
      </c>
      <c r="H17" s="290"/>
      <c r="I17" s="290"/>
      <c r="J17" s="290">
        <f>+'Sch B, Stmt 3, SRR1, YR1'!L16</f>
        <v>0</v>
      </c>
      <c r="K17" s="290"/>
      <c r="L17" s="290">
        <f>+'Sch B, Stmt 3, SRR1, YR1'!M16</f>
        <v>0</v>
      </c>
      <c r="M17" s="290">
        <f>+'Sch B, Stmt 3, SRR1, YR1'!N16</f>
        <v>0</v>
      </c>
      <c r="N17" s="201"/>
      <c r="O17" s="436">
        <v>0</v>
      </c>
    </row>
    <row r="18" spans="1:15" ht="21" customHeight="1">
      <c r="A18" s="73" t="s">
        <v>9</v>
      </c>
      <c r="B18" s="76"/>
      <c r="C18" s="76"/>
      <c r="D18" s="290">
        <f>+'Sch B, Stmt 3, SRR1, YR1'!H17</f>
        <v>0</v>
      </c>
      <c r="E18" s="291"/>
      <c r="F18" s="290">
        <f>+'Sch B, Stmt 3, SRR1, YR1'!I17</f>
        <v>0</v>
      </c>
      <c r="G18" s="290">
        <f>+'Sch B, Stmt 3, SRR1, YR1'!J17</f>
        <v>0</v>
      </c>
      <c r="H18" s="290"/>
      <c r="I18" s="290"/>
      <c r="J18" s="290">
        <f>+'Sch B, Stmt 3, SRR1, YR1'!L17</f>
        <v>0</v>
      </c>
      <c r="K18" s="290"/>
      <c r="L18" s="290">
        <f>+'Sch B, Stmt 3, SRR1, YR1'!M17</f>
        <v>0</v>
      </c>
      <c r="M18" s="290">
        <f>+'Sch B, Stmt 3, SRR1, YR1'!N17</f>
        <v>0</v>
      </c>
      <c r="N18" s="201"/>
      <c r="O18" s="436">
        <v>0</v>
      </c>
    </row>
    <row r="19" spans="1:15" ht="21" customHeight="1">
      <c r="A19" s="73" t="s">
        <v>13</v>
      </c>
      <c r="B19" s="76"/>
      <c r="C19" s="76"/>
      <c r="D19" s="290">
        <f>+'Sch B, Stmt 3, SRR1, YR1'!H24</f>
        <v>0</v>
      </c>
      <c r="E19" s="291"/>
      <c r="F19" s="290">
        <f>+'Sch B, Stmt 3, SRR1, YR1'!I24</f>
        <v>0</v>
      </c>
      <c r="G19" s="290">
        <f>+'Sch B, Stmt 3, SRR1, YR1'!J24</f>
        <v>0</v>
      </c>
      <c r="H19" s="290"/>
      <c r="I19" s="290"/>
      <c r="J19" s="290">
        <f>+'Sch B, Stmt 3, SRR1, YR1'!L24</f>
        <v>0</v>
      </c>
      <c r="K19" s="290"/>
      <c r="L19" s="290">
        <f>+'Sch B, Stmt 3, SRR1, YR1'!M24</f>
        <v>0</v>
      </c>
      <c r="M19" s="290">
        <f>+'Sch B, Stmt 3, SRR1, YR1'!N24</f>
        <v>0</v>
      </c>
      <c r="N19" s="201"/>
      <c r="O19" s="436">
        <v>0</v>
      </c>
    </row>
    <row r="20" spans="1:15" ht="21" customHeight="1">
      <c r="A20" s="73" t="s">
        <v>14</v>
      </c>
      <c r="B20" s="76"/>
      <c r="C20" s="76"/>
      <c r="D20" s="290">
        <f>+'Sch B, Stmt 3, SRR1, YR1'!H25</f>
        <v>0</v>
      </c>
      <c r="E20" s="291"/>
      <c r="F20" s="290">
        <f>+'Sch B, Stmt 3, SRR1, YR1'!I25</f>
        <v>0</v>
      </c>
      <c r="G20" s="290">
        <f>+'Sch B, Stmt 3, SRR1, YR1'!J25</f>
        <v>0</v>
      </c>
      <c r="H20" s="290"/>
      <c r="I20" s="290"/>
      <c r="J20" s="290">
        <f>+'Sch B, Stmt 3, SRR1, YR1'!L25</f>
        <v>0</v>
      </c>
      <c r="K20" s="290"/>
      <c r="L20" s="290">
        <f>+'Sch B, Stmt 3, SRR1, YR1'!M25</f>
        <v>0</v>
      </c>
      <c r="M20" s="290">
        <f>+'Sch B, Stmt 3, SRR1, YR1'!N25</f>
        <v>0</v>
      </c>
      <c r="N20" s="201"/>
      <c r="O20" s="436">
        <v>0</v>
      </c>
    </row>
    <row r="21" spans="1:15" ht="21" customHeight="1">
      <c r="A21" s="73" t="s">
        <v>16</v>
      </c>
      <c r="B21" s="76"/>
      <c r="C21" s="76"/>
      <c r="D21" s="290">
        <f>+'Sch B, Stmt 3, SRR1, YR1'!H27</f>
        <v>0</v>
      </c>
      <c r="E21" s="291"/>
      <c r="F21" s="290">
        <f>+'Sch B, Stmt 3, SRR1, YR1'!I27</f>
        <v>0</v>
      </c>
      <c r="G21" s="290">
        <f>+'Sch B, Stmt 3, SRR1, YR1'!J27</f>
        <v>0</v>
      </c>
      <c r="H21" s="290"/>
      <c r="I21" s="290"/>
      <c r="J21" s="290">
        <f>+'Sch B, Stmt 3, SRR1, YR1'!L27</f>
        <v>0</v>
      </c>
      <c r="K21" s="290"/>
      <c r="L21" s="290">
        <f>+'Sch B, Stmt 3, SRR1, YR1'!M27</f>
        <v>0</v>
      </c>
      <c r="M21" s="290">
        <f>+'Sch B, Stmt 3, SRR1, YR1'!N27</f>
        <v>0</v>
      </c>
      <c r="N21" s="201"/>
      <c r="O21" s="436">
        <v>0</v>
      </c>
    </row>
    <row r="22" spans="1:15" ht="21" customHeight="1">
      <c r="A22" s="73" t="s">
        <v>193</v>
      </c>
      <c r="B22" s="76"/>
      <c r="C22" s="76"/>
      <c r="D22" s="290">
        <f>+'Sch B, Stmt 3, SRR1, YR1'!H35-'Sch B, Stmt 3, SRR2, YR1'!D19:D19-'Sch B, Stmt 3, SRR2, YR1'!D20:D20-'Sch B, Stmt 3, SRR2, YR1'!D21:D21</f>
        <v>0</v>
      </c>
      <c r="E22" s="291"/>
      <c r="F22" s="290">
        <f>+'Sch B, Stmt 3, SRR1, YR1'!I37-SUM('Sch B, Stmt 3, SRR2, YR1'!F15:F21)</f>
        <v>0</v>
      </c>
      <c r="G22" s="290">
        <f>+'Sch B, Stmt 3, SRR1, YR1'!J37-SUM('Sch B, Stmt 3, SRR2, YR1'!G15:G21)</f>
        <v>0</v>
      </c>
      <c r="H22" s="290" t="e">
        <f>+'Sch B, Stmt 3, SRR1, YR1'!#REF!-SUM('Sch B, Stmt 3, SRR2, YR1'!H15:H21)</f>
        <v>#REF!</v>
      </c>
      <c r="I22" s="290"/>
      <c r="J22" s="290">
        <f>+'Sch B, Stmt 3, SRR1, YR1'!L37-(SUM('Sch B, Stmt 3, SRR2, YR1'!J15:J21))</f>
        <v>0</v>
      </c>
      <c r="K22" s="290">
        <f>+'Sch B, Stmt 3, SRR1, YR1'!M37-(SUM('Sch B, Stmt 3, SRR2, YR1'!K15:K21))</f>
        <v>0</v>
      </c>
      <c r="L22" s="290">
        <f>+'Sch B, Stmt 3, SRR1, YR1'!M37-SUM('Sch B, Stmt 3, SRR2, YR1'!L15:L21)</f>
        <v>0</v>
      </c>
      <c r="M22" s="290">
        <f>+'Sch B, Stmt 3, SRR1, YR1'!N37-SUM('Sch B, Stmt 3, SRR2, YR1'!M15:M21)</f>
        <v>0</v>
      </c>
      <c r="N22" s="201"/>
      <c r="O22" s="436">
        <v>0</v>
      </c>
    </row>
    <row r="23" spans="1:15" ht="12.75" customHeight="1">
      <c r="A23" s="73"/>
      <c r="B23" s="76"/>
      <c r="C23" s="76"/>
      <c r="D23" s="297"/>
      <c r="E23" s="282"/>
      <c r="F23" s="292"/>
      <c r="G23" s="292"/>
      <c r="H23" s="292"/>
      <c r="I23" s="292"/>
      <c r="J23" s="292"/>
      <c r="K23" s="292"/>
      <c r="L23" s="292"/>
      <c r="M23" s="292"/>
      <c r="N23" s="98"/>
      <c r="O23" s="293"/>
    </row>
    <row r="24" spans="1:15" s="11" customFormat="1" ht="21" customHeight="1" thickBot="1">
      <c r="A24" s="133" t="s">
        <v>169</v>
      </c>
      <c r="B24" s="114" t="s">
        <v>165</v>
      </c>
      <c r="C24" s="114"/>
      <c r="D24" s="274">
        <f>SUM(D15:D23)</f>
        <v>718946</v>
      </c>
      <c r="E24" s="274"/>
      <c r="F24" s="274">
        <f aca="true" t="shared" si="0" ref="F24:M24">SUM(F15:F23)</f>
        <v>0</v>
      </c>
      <c r="G24" s="274">
        <f t="shared" si="0"/>
        <v>-718946</v>
      </c>
      <c r="H24" s="274"/>
      <c r="I24" s="274">
        <f t="shared" si="0"/>
        <v>0</v>
      </c>
      <c r="J24" s="274">
        <f t="shared" si="0"/>
        <v>718946</v>
      </c>
      <c r="K24" s="274"/>
      <c r="L24" s="274">
        <f t="shared" si="0"/>
        <v>0</v>
      </c>
      <c r="M24" s="274">
        <f t="shared" si="0"/>
        <v>-718946</v>
      </c>
      <c r="N24" s="134"/>
      <c r="O24" s="294"/>
    </row>
    <row r="25" spans="1:15" ht="9.75" customHeight="1" thickBot="1" thickTop="1">
      <c r="A25" s="73"/>
      <c r="B25" s="76"/>
      <c r="C25" s="76"/>
      <c r="D25" s="131"/>
      <c r="E25" s="217"/>
      <c r="F25" s="131"/>
      <c r="G25" s="131"/>
      <c r="H25" s="131"/>
      <c r="I25" s="132"/>
      <c r="J25" s="132"/>
      <c r="K25" s="132"/>
      <c r="L25" s="132"/>
      <c r="M25" s="132"/>
      <c r="N25" s="98"/>
      <c r="O25" s="295"/>
    </row>
    <row r="26" spans="1:15" s="103" customFormat="1" ht="21" customHeight="1" thickBot="1" thickTop="1">
      <c r="A26" s="101" t="s">
        <v>170</v>
      </c>
      <c r="B26" s="102"/>
      <c r="C26" s="102"/>
      <c r="D26" s="128"/>
      <c r="E26" s="218"/>
      <c r="F26" s="128"/>
      <c r="G26" s="128"/>
      <c r="H26" s="128"/>
      <c r="I26" s="128"/>
      <c r="J26" s="128"/>
      <c r="K26" s="128"/>
      <c r="L26" s="128"/>
      <c r="M26" s="128"/>
      <c r="N26" s="102"/>
      <c r="O26" s="288"/>
    </row>
    <row r="27" spans="1:15" ht="9" customHeight="1" thickTop="1">
      <c r="A27" s="71"/>
      <c r="B27" s="72"/>
      <c r="C27" s="72"/>
      <c r="D27" s="129"/>
      <c r="E27" s="219"/>
      <c r="F27" s="129"/>
      <c r="G27" s="129"/>
      <c r="H27" s="129"/>
      <c r="I27" s="129"/>
      <c r="J27" s="129"/>
      <c r="K27" s="129"/>
      <c r="L27" s="129"/>
      <c r="M27" s="129"/>
      <c r="N27" s="74"/>
      <c r="O27" s="289"/>
    </row>
    <row r="28" spans="1:15" ht="21" customHeight="1">
      <c r="A28" s="140" t="s">
        <v>194</v>
      </c>
      <c r="B28" s="76"/>
      <c r="C28" s="76"/>
      <c r="D28" s="290">
        <f>+'Sch B, Stmt 3, SRR1, YR1'!H63</f>
        <v>562296.999916372</v>
      </c>
      <c r="E28" s="291"/>
      <c r="F28" s="290">
        <f>+'Sch B, Stmt 3, SRR1, YR1'!I63</f>
        <v>0</v>
      </c>
      <c r="G28" s="290">
        <f>+'Sch B, Stmt 3, SRR1, YR1'!J63</f>
        <v>562296.999916372</v>
      </c>
      <c r="H28" s="290"/>
      <c r="I28" s="290"/>
      <c r="J28" s="290">
        <f>+'Sch B, Stmt 3, SRR1, YR1'!L63</f>
        <v>562296.999916372</v>
      </c>
      <c r="K28" s="290"/>
      <c r="L28" s="290">
        <f>+'Sch B, Stmt 3, SRR1, YR1'!M63</f>
        <v>0</v>
      </c>
      <c r="M28" s="290">
        <f>+'Sch B, Stmt 3, SRR1, YR1'!N63</f>
        <v>562296.999916372</v>
      </c>
      <c r="N28" s="296"/>
      <c r="O28" s="436">
        <v>0</v>
      </c>
    </row>
    <row r="29" spans="1:15" ht="21" customHeight="1">
      <c r="A29" s="140" t="s">
        <v>195</v>
      </c>
      <c r="B29" s="76"/>
      <c r="C29" s="76"/>
      <c r="D29" s="290">
        <f>+'Sch B, Stmt 3, SRR1, YR1'!H82</f>
        <v>29500</v>
      </c>
      <c r="E29" s="291"/>
      <c r="F29" s="290">
        <f>+'Sch B, Stmt 3, SRR1, YR1'!I82</f>
        <v>0</v>
      </c>
      <c r="G29" s="290">
        <f>+'Sch B, Stmt 3, SRR1, YR1'!J82</f>
        <v>29500</v>
      </c>
      <c r="H29" s="290"/>
      <c r="I29" s="290"/>
      <c r="J29" s="290">
        <f>+'Sch B, Stmt 3, SRR1, YR1'!L82</f>
        <v>29500</v>
      </c>
      <c r="K29" s="290"/>
      <c r="L29" s="290">
        <f>+'Sch B, Stmt 3, SRR1, YR1'!M82</f>
        <v>0</v>
      </c>
      <c r="M29" s="290">
        <f>+'Sch B, Stmt 3, SRR1, YR1'!N82</f>
        <v>29500</v>
      </c>
      <c r="N29" s="296"/>
      <c r="O29" s="436">
        <v>0</v>
      </c>
    </row>
    <row r="30" spans="1:15" ht="21" customHeight="1">
      <c r="A30" s="73" t="s">
        <v>196</v>
      </c>
      <c r="B30" s="76"/>
      <c r="C30" s="76"/>
      <c r="D30" s="290">
        <f>+'Sch B, Stmt 3, SRR1, YR1'!H111</f>
        <v>5000</v>
      </c>
      <c r="E30" s="291"/>
      <c r="F30" s="290">
        <f>+'Sch B, Stmt 3, SRR1, YR1'!I111</f>
        <v>0</v>
      </c>
      <c r="G30" s="290">
        <f>+'Sch B, Stmt 3, SRR1, YR1'!J111</f>
        <v>5000</v>
      </c>
      <c r="H30" s="290"/>
      <c r="I30" s="290"/>
      <c r="J30" s="290">
        <f>+'Sch B, Stmt 3, SRR1, YR1'!L111</f>
        <v>5000</v>
      </c>
      <c r="K30" s="290"/>
      <c r="L30" s="290">
        <f>+'Sch B, Stmt 3, SRR1, YR1'!M111</f>
        <v>0</v>
      </c>
      <c r="M30" s="290">
        <f>+'Sch B, Stmt 3, SRR1, YR1'!N111</f>
        <v>5000</v>
      </c>
      <c r="N30" s="296"/>
      <c r="O30" s="436">
        <v>0</v>
      </c>
    </row>
    <row r="31" spans="1:15" ht="21" customHeight="1">
      <c r="A31" s="73" t="s">
        <v>197</v>
      </c>
      <c r="B31" s="76"/>
      <c r="C31" s="76"/>
      <c r="D31" s="290">
        <f>+'Sch B, Stmt 3, SRR1, YR1'!H128</f>
        <v>35100</v>
      </c>
      <c r="E31" s="291"/>
      <c r="F31" s="290">
        <f>+'Sch B, Stmt 3, SRR1, YR1'!I128</f>
        <v>0</v>
      </c>
      <c r="G31" s="290">
        <f>+'Sch B, Stmt 3, SRR1, YR1'!J128</f>
        <v>35100</v>
      </c>
      <c r="H31" s="290"/>
      <c r="I31" s="290"/>
      <c r="J31" s="290">
        <f>+'Sch B, Stmt 3, SRR1, YR1'!L128</f>
        <v>35100</v>
      </c>
      <c r="K31" s="290"/>
      <c r="L31" s="290">
        <f>+'Sch B, Stmt 3, SRR1, YR1'!M128</f>
        <v>0</v>
      </c>
      <c r="M31" s="290">
        <f>+'Sch B, Stmt 3, SRR1, YR1'!N128</f>
        <v>35100</v>
      </c>
      <c r="N31" s="296"/>
      <c r="O31" s="436">
        <v>0</v>
      </c>
    </row>
    <row r="32" spans="1:15" ht="21" customHeight="1">
      <c r="A32" s="73" t="s">
        <v>198</v>
      </c>
      <c r="B32" s="76"/>
      <c r="C32" s="76"/>
      <c r="D32" s="290">
        <f>+'Sch B, Stmt 3, SRR1, YR1'!H139</f>
        <v>0</v>
      </c>
      <c r="E32" s="291"/>
      <c r="F32" s="290">
        <f>+'Sch B, Stmt 3, SRR1, YR1'!I139</f>
        <v>0</v>
      </c>
      <c r="G32" s="290">
        <f>+'Sch B, Stmt 3, SRR1, YR1'!J139</f>
        <v>0</v>
      </c>
      <c r="H32" s="290"/>
      <c r="I32" s="290"/>
      <c r="J32" s="290">
        <f>+'Sch B, Stmt 3, SRR1, YR1'!L139</f>
        <v>0</v>
      </c>
      <c r="K32" s="290"/>
      <c r="L32" s="290">
        <f>+'Sch B, Stmt 3, SRR1, YR1'!M139</f>
        <v>0</v>
      </c>
      <c r="M32" s="290">
        <f>+'Sch B, Stmt 3, SRR1, YR1'!N139</f>
        <v>0</v>
      </c>
      <c r="N32" s="296"/>
      <c r="O32" s="436">
        <v>0</v>
      </c>
    </row>
    <row r="33" spans="1:15" ht="21" customHeight="1">
      <c r="A33" s="73" t="s">
        <v>171</v>
      </c>
      <c r="B33" s="76"/>
      <c r="C33" s="76"/>
      <c r="D33" s="290">
        <f>+'Sch B, Stmt 3, SRR1, YR1'!H184</f>
        <v>87048.61808</v>
      </c>
      <c r="E33" s="291"/>
      <c r="F33" s="290">
        <f>+'Sch B, Stmt 3, SRR1, YR1'!I184</f>
        <v>0</v>
      </c>
      <c r="G33" s="290">
        <f>+'Sch B, Stmt 3, SRR1, YR1'!J184</f>
        <v>87048.61808</v>
      </c>
      <c r="H33" s="290"/>
      <c r="I33" s="290"/>
      <c r="J33" s="290">
        <f>+'Sch B, Stmt 3, SRR1, YR1'!L184</f>
        <v>87048.61808</v>
      </c>
      <c r="K33" s="290"/>
      <c r="L33" s="290">
        <f>+'Sch B, Stmt 3, SRR1, YR1'!M184</f>
        <v>0</v>
      </c>
      <c r="M33" s="290">
        <f>+'Sch B, Stmt 3, SRR1, YR1'!N184</f>
        <v>87048.61808</v>
      </c>
      <c r="N33" s="296"/>
      <c r="O33" s="436">
        <v>0</v>
      </c>
    </row>
    <row r="34" spans="1:15" ht="21" customHeight="1">
      <c r="A34" s="73" t="s">
        <v>199</v>
      </c>
      <c r="B34" s="76"/>
      <c r="C34" s="76"/>
      <c r="D34" s="290">
        <f>+'Sch B, Stmt 3, SRR1, YR1'!H204</f>
        <v>0</v>
      </c>
      <c r="E34" s="291"/>
      <c r="F34" s="290">
        <f>+'Sch B, Stmt 3, SRR1, YR1'!I204</f>
        <v>0</v>
      </c>
      <c r="G34" s="290">
        <f>+'Sch B, Stmt 3, SRR1, YR1'!J204</f>
        <v>0</v>
      </c>
      <c r="H34" s="290"/>
      <c r="I34" s="290"/>
      <c r="J34" s="290">
        <f>+'Sch B, Stmt 3, SRR1, YR1'!L204</f>
        <v>0</v>
      </c>
      <c r="K34" s="290"/>
      <c r="L34" s="290">
        <f>+'Sch B, Stmt 3, SRR1, YR1'!M204</f>
        <v>0</v>
      </c>
      <c r="M34" s="290">
        <f>+'Sch B, Stmt 3, SRR1, YR1'!N204</f>
        <v>0</v>
      </c>
      <c r="N34" s="296"/>
      <c r="O34" s="436">
        <v>0</v>
      </c>
    </row>
    <row r="35" spans="1:15" ht="12.75" customHeight="1">
      <c r="A35" s="73"/>
      <c r="B35" s="76"/>
      <c r="C35" s="76"/>
      <c r="D35" s="273"/>
      <c r="E35" s="282"/>
      <c r="F35" s="297"/>
      <c r="G35" s="297"/>
      <c r="H35" s="297"/>
      <c r="I35" s="298"/>
      <c r="J35" s="298"/>
      <c r="K35" s="298"/>
      <c r="L35" s="298"/>
      <c r="M35" s="298"/>
      <c r="N35" s="299"/>
      <c r="O35" s="300"/>
    </row>
    <row r="36" spans="1:15" s="11" customFormat="1" ht="21" customHeight="1" thickBot="1">
      <c r="A36" s="133" t="s">
        <v>169</v>
      </c>
      <c r="B36" s="114" t="s">
        <v>165</v>
      </c>
      <c r="C36" s="114"/>
      <c r="D36" s="274">
        <f>SUM(D28:D34)</f>
        <v>718945.617996372</v>
      </c>
      <c r="E36" s="274"/>
      <c r="F36" s="274">
        <f aca="true" t="shared" si="1" ref="F36:M36">SUM(F28:F34)</f>
        <v>0</v>
      </c>
      <c r="G36" s="274">
        <f t="shared" si="1"/>
        <v>718945.617996372</v>
      </c>
      <c r="H36" s="274">
        <f t="shared" si="1"/>
        <v>0</v>
      </c>
      <c r="I36" s="274">
        <f t="shared" si="1"/>
        <v>0</v>
      </c>
      <c r="J36" s="274">
        <f t="shared" si="1"/>
        <v>718945.617996372</v>
      </c>
      <c r="K36" s="274">
        <f t="shared" si="1"/>
        <v>0</v>
      </c>
      <c r="L36" s="274">
        <f t="shared" si="1"/>
        <v>0</v>
      </c>
      <c r="M36" s="274">
        <f t="shared" si="1"/>
        <v>718945.617996372</v>
      </c>
      <c r="N36" s="301"/>
      <c r="O36" s="302"/>
    </row>
    <row r="37" spans="1:15" ht="12.75" customHeight="1" thickTop="1">
      <c r="A37" s="73"/>
      <c r="B37" s="76"/>
      <c r="C37" s="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96"/>
      <c r="O37" s="303"/>
    </row>
    <row r="38" spans="1:15" s="11" customFormat="1" ht="21" customHeight="1" thickBot="1">
      <c r="A38" s="133" t="s">
        <v>212</v>
      </c>
      <c r="B38" s="114"/>
      <c r="C38" s="114"/>
      <c r="D38" s="274">
        <f>+D24-D36</f>
        <v>0.3820036279503256</v>
      </c>
      <c r="E38" s="274"/>
      <c r="F38" s="274">
        <f aca="true" t="shared" si="2" ref="F38:L38">+F24-F36</f>
        <v>0</v>
      </c>
      <c r="G38" s="274">
        <f>+F38-D38</f>
        <v>-0.3820036279503256</v>
      </c>
      <c r="H38" s="274">
        <f t="shared" si="2"/>
        <v>0</v>
      </c>
      <c r="I38" s="274">
        <f t="shared" si="2"/>
        <v>0</v>
      </c>
      <c r="J38" s="274">
        <f t="shared" si="2"/>
        <v>0.3820036279503256</v>
      </c>
      <c r="K38" s="274">
        <f t="shared" si="2"/>
        <v>0</v>
      </c>
      <c r="L38" s="274">
        <f t="shared" si="2"/>
        <v>0</v>
      </c>
      <c r="M38" s="274">
        <f>+L38-J38</f>
        <v>-0.3820036279503256</v>
      </c>
      <c r="N38" s="301"/>
      <c r="O38" s="302"/>
    </row>
    <row r="39" spans="1:15" ht="9" customHeight="1" thickBot="1" thickTop="1">
      <c r="A39" s="77"/>
      <c r="B39" s="70"/>
      <c r="C39" s="70"/>
      <c r="D39" s="207"/>
      <c r="E39" s="220"/>
      <c r="F39" s="130"/>
      <c r="G39" s="130"/>
      <c r="H39" s="130"/>
      <c r="I39" s="130"/>
      <c r="J39" s="130"/>
      <c r="K39" s="130"/>
      <c r="L39" s="130"/>
      <c r="M39" s="130"/>
      <c r="N39" s="78"/>
      <c r="O39" s="304"/>
    </row>
    <row r="40" spans="1:15" ht="21" customHeight="1" thickBot="1" thickTop="1">
      <c r="A40" s="101" t="s">
        <v>265</v>
      </c>
      <c r="B40" s="102"/>
      <c r="C40" s="102"/>
      <c r="D40" s="102"/>
      <c r="E40" s="215"/>
      <c r="F40" s="102"/>
      <c r="G40" s="102"/>
      <c r="H40" s="102"/>
      <c r="I40" s="102"/>
      <c r="J40" s="102"/>
      <c r="K40" s="102"/>
      <c r="L40" s="102"/>
      <c r="M40" s="102"/>
      <c r="N40" s="102"/>
      <c r="O40" s="288"/>
    </row>
    <row r="41" spans="1:15" ht="6.75" customHeight="1" thickTop="1">
      <c r="A41" s="305"/>
      <c r="B41" s="111"/>
      <c r="C41" s="111"/>
      <c r="D41" s="111"/>
      <c r="E41" s="221"/>
      <c r="F41" s="306"/>
      <c r="G41" s="111"/>
      <c r="H41" s="111"/>
      <c r="I41" s="208"/>
      <c r="J41" s="111"/>
      <c r="K41" s="111"/>
      <c r="L41" s="111"/>
      <c r="M41" s="208"/>
      <c r="N41" s="208"/>
      <c r="O41" s="307"/>
    </row>
    <row r="42" spans="1:15" s="11" customFormat="1" ht="15" customHeight="1">
      <c r="A42" s="133" t="s">
        <v>349</v>
      </c>
      <c r="B42" s="114"/>
      <c r="C42" s="114"/>
      <c r="D42" s="115"/>
      <c r="E42" s="222"/>
      <c r="F42" s="308">
        <v>0</v>
      </c>
      <c r="G42" s="117"/>
      <c r="H42" s="117"/>
      <c r="I42" s="285"/>
      <c r="J42" s="117"/>
      <c r="K42" s="115"/>
      <c r="L42" s="115"/>
      <c r="M42" s="285"/>
      <c r="N42" s="285"/>
      <c r="O42" s="309"/>
    </row>
    <row r="43" spans="1:15" ht="15" customHeight="1">
      <c r="A43" s="310" t="s">
        <v>206</v>
      </c>
      <c r="B43" s="76"/>
      <c r="C43" s="76"/>
      <c r="D43" s="112"/>
      <c r="E43" s="223"/>
      <c r="F43" s="311"/>
      <c r="G43" s="75"/>
      <c r="H43" s="75"/>
      <c r="I43" s="208"/>
      <c r="J43" s="112"/>
      <c r="K43" s="112"/>
      <c r="L43" s="112"/>
      <c r="M43" s="208"/>
      <c r="N43" s="208"/>
      <c r="O43" s="307"/>
    </row>
    <row r="44" spans="1:15" ht="6.75" customHeight="1">
      <c r="A44" s="310"/>
      <c r="B44" s="76"/>
      <c r="C44" s="76"/>
      <c r="D44" s="112"/>
      <c r="E44" s="223"/>
      <c r="F44" s="311"/>
      <c r="G44" s="75"/>
      <c r="H44" s="75"/>
      <c r="I44" s="208"/>
      <c r="J44" s="112"/>
      <c r="K44" s="112"/>
      <c r="L44" s="112"/>
      <c r="M44" s="208"/>
      <c r="N44" s="208"/>
      <c r="O44" s="307"/>
    </row>
    <row r="45" spans="1:15" ht="15" customHeight="1">
      <c r="A45" s="73" t="s">
        <v>200</v>
      </c>
      <c r="B45" s="76"/>
      <c r="C45" s="76"/>
      <c r="D45" s="112"/>
      <c r="E45" s="223"/>
      <c r="F45" s="312">
        <v>0</v>
      </c>
      <c r="G45" s="75"/>
      <c r="H45" s="75"/>
      <c r="I45" s="208"/>
      <c r="J45" s="112"/>
      <c r="K45" s="112"/>
      <c r="L45" s="112"/>
      <c r="M45" s="208"/>
      <c r="N45" s="208"/>
      <c r="O45" s="307"/>
    </row>
    <row r="46" spans="1:15" ht="15" customHeight="1">
      <c r="A46" s="310" t="s">
        <v>201</v>
      </c>
      <c r="B46" s="76"/>
      <c r="C46" s="76"/>
      <c r="D46" s="112"/>
      <c r="E46" s="223"/>
      <c r="F46" s="311"/>
      <c r="G46" s="75"/>
      <c r="H46" s="75"/>
      <c r="I46" s="208"/>
      <c r="J46" s="112"/>
      <c r="K46" s="112"/>
      <c r="L46" s="112"/>
      <c r="M46" s="208"/>
      <c r="N46" s="208"/>
      <c r="O46" s="307"/>
    </row>
    <row r="47" spans="1:15" ht="6.75" customHeight="1">
      <c r="A47" s="310"/>
      <c r="B47" s="76"/>
      <c r="C47" s="76"/>
      <c r="D47" s="112"/>
      <c r="E47" s="223"/>
      <c r="F47" s="311"/>
      <c r="G47" s="75"/>
      <c r="H47" s="75"/>
      <c r="I47" s="208"/>
      <c r="J47" s="112"/>
      <c r="K47" s="112"/>
      <c r="L47" s="112"/>
      <c r="M47" s="208"/>
      <c r="N47" s="208"/>
      <c r="O47" s="307"/>
    </row>
    <row r="48" spans="1:15" ht="15" customHeight="1">
      <c r="A48" s="73" t="s">
        <v>204</v>
      </c>
      <c r="B48" s="76"/>
      <c r="C48" s="76"/>
      <c r="D48" s="112"/>
      <c r="E48" s="223"/>
      <c r="F48" s="313">
        <f>IF(+M38&gt;0,+M38,0)</f>
        <v>0</v>
      </c>
      <c r="G48" s="467"/>
      <c r="H48" s="439"/>
      <c r="I48" s="438"/>
      <c r="J48" s="466"/>
      <c r="K48" s="466"/>
      <c r="L48" s="466"/>
      <c r="M48" s="438"/>
      <c r="N48" s="208"/>
      <c r="O48" s="307"/>
    </row>
    <row r="49" spans="1:15" ht="15" customHeight="1">
      <c r="A49" s="310" t="s">
        <v>201</v>
      </c>
      <c r="B49" s="76"/>
      <c r="C49" s="76"/>
      <c r="D49" s="112"/>
      <c r="E49" s="223"/>
      <c r="F49" s="311"/>
      <c r="G49" s="75"/>
      <c r="H49" s="75"/>
      <c r="I49" s="208"/>
      <c r="J49" s="112"/>
      <c r="K49" s="112"/>
      <c r="L49" s="112"/>
      <c r="M49" s="208"/>
      <c r="N49" s="208"/>
      <c r="O49" s="307"/>
    </row>
    <row r="50" spans="1:15" ht="6.75" customHeight="1">
      <c r="A50" s="310"/>
      <c r="B50" s="76"/>
      <c r="C50" s="76"/>
      <c r="D50" s="112"/>
      <c r="E50" s="223"/>
      <c r="F50" s="311"/>
      <c r="G50" s="75"/>
      <c r="H50" s="75"/>
      <c r="I50" s="208"/>
      <c r="J50" s="112"/>
      <c r="K50" s="112"/>
      <c r="L50" s="112"/>
      <c r="M50" s="208"/>
      <c r="N50" s="208"/>
      <c r="O50" s="307"/>
    </row>
    <row r="51" spans="1:15" ht="15" customHeight="1">
      <c r="A51" s="73" t="s">
        <v>202</v>
      </c>
      <c r="B51" s="76"/>
      <c r="C51" s="76"/>
      <c r="D51" s="112"/>
      <c r="E51" s="223"/>
      <c r="F51" s="312">
        <v>0</v>
      </c>
      <c r="G51" s="439"/>
      <c r="H51" s="439"/>
      <c r="I51" s="438"/>
      <c r="J51" s="466"/>
      <c r="K51" s="466"/>
      <c r="L51" s="466"/>
      <c r="M51" s="438"/>
      <c r="N51" s="208"/>
      <c r="O51" s="307"/>
    </row>
    <row r="52" spans="1:15" ht="15" customHeight="1">
      <c r="A52" s="310" t="s">
        <v>203</v>
      </c>
      <c r="B52" s="76"/>
      <c r="C52" s="76"/>
      <c r="D52" s="112"/>
      <c r="E52" s="223"/>
      <c r="F52" s="311"/>
      <c r="G52" s="75"/>
      <c r="H52" s="75"/>
      <c r="I52" s="208"/>
      <c r="J52" s="112"/>
      <c r="K52" s="112"/>
      <c r="L52" s="112"/>
      <c r="M52" s="208"/>
      <c r="N52" s="208"/>
      <c r="O52" s="307"/>
    </row>
    <row r="53" spans="1:15" ht="15" customHeight="1">
      <c r="A53" s="73"/>
      <c r="B53" s="76"/>
      <c r="C53" s="76"/>
      <c r="D53" s="112"/>
      <c r="E53" s="223"/>
      <c r="F53" s="311"/>
      <c r="G53" s="75"/>
      <c r="H53" s="75"/>
      <c r="I53" s="208"/>
      <c r="J53" s="112"/>
      <c r="K53" s="112"/>
      <c r="L53" s="112"/>
      <c r="M53" s="208"/>
      <c r="N53" s="208"/>
      <c r="O53" s="307"/>
    </row>
    <row r="54" spans="1:15" s="11" customFormat="1" ht="15" customHeight="1">
      <c r="A54" s="133" t="s">
        <v>350</v>
      </c>
      <c r="B54" s="114"/>
      <c r="C54" s="114"/>
      <c r="D54" s="115"/>
      <c r="E54" s="222"/>
      <c r="F54" s="277">
        <f>+F42+F45+F48-F51</f>
        <v>0</v>
      </c>
      <c r="G54" s="117"/>
      <c r="H54" s="117"/>
      <c r="I54" s="208"/>
      <c r="J54" s="285"/>
      <c r="K54" s="285"/>
      <c r="L54" s="285"/>
      <c r="M54" s="285"/>
      <c r="N54" s="285"/>
      <c r="O54" s="309"/>
    </row>
    <row r="55" spans="1:15" s="11" customFormat="1" ht="15" customHeight="1">
      <c r="A55" s="133"/>
      <c r="B55" s="114"/>
      <c r="C55" s="114"/>
      <c r="D55" s="115"/>
      <c r="E55" s="222"/>
      <c r="F55" s="204"/>
      <c r="G55" s="117"/>
      <c r="H55" s="117"/>
      <c r="I55" s="208"/>
      <c r="J55" s="118" t="s">
        <v>166</v>
      </c>
      <c r="K55" s="208"/>
      <c r="L55" s="285"/>
      <c r="M55" s="285"/>
      <c r="N55" s="285"/>
      <c r="O55" s="309"/>
    </row>
    <row r="56" spans="1:15" ht="8.25" customHeight="1">
      <c r="A56" s="73"/>
      <c r="B56" s="76"/>
      <c r="C56" s="76"/>
      <c r="D56" s="112"/>
      <c r="E56" s="223"/>
      <c r="F56" s="311"/>
      <c r="G56" s="75"/>
      <c r="H56" s="75"/>
      <c r="I56" s="208"/>
      <c r="J56" s="208"/>
      <c r="K56" s="208"/>
      <c r="L56" s="208"/>
      <c r="M56" s="208"/>
      <c r="N56" s="208"/>
      <c r="O56" s="307"/>
    </row>
    <row r="57" spans="1:15" ht="15" customHeight="1">
      <c r="A57" s="73" t="s">
        <v>266</v>
      </c>
      <c r="B57" s="75"/>
      <c r="C57" s="75"/>
      <c r="D57" s="113"/>
      <c r="E57" s="223"/>
      <c r="F57" s="312">
        <v>0</v>
      </c>
      <c r="G57" s="75"/>
      <c r="H57" s="75"/>
      <c r="I57" s="458"/>
      <c r="J57" s="76" t="s">
        <v>167</v>
      </c>
      <c r="K57" s="437"/>
      <c r="L57" s="437"/>
      <c r="M57" s="437"/>
      <c r="N57" s="437"/>
      <c r="O57" s="307"/>
    </row>
    <row r="58" spans="1:15" ht="15" customHeight="1">
      <c r="A58" s="310" t="s">
        <v>267</v>
      </c>
      <c r="B58" s="75"/>
      <c r="C58" s="75"/>
      <c r="D58" s="113"/>
      <c r="E58" s="223"/>
      <c r="F58" s="311"/>
      <c r="G58" s="75"/>
      <c r="H58" s="75"/>
      <c r="I58" s="447"/>
      <c r="J58" s="76"/>
      <c r="K58" s="447"/>
      <c r="L58" s="447"/>
      <c r="M58" s="447"/>
      <c r="N58" s="447"/>
      <c r="O58" s="307"/>
    </row>
    <row r="59" spans="1:15" ht="15" customHeight="1">
      <c r="A59" s="73"/>
      <c r="B59" s="75"/>
      <c r="C59" s="75"/>
      <c r="D59" s="113"/>
      <c r="E59" s="223"/>
      <c r="F59" s="311"/>
      <c r="G59" s="75"/>
      <c r="H59" s="75"/>
      <c r="I59" s="438"/>
      <c r="J59" s="76" t="s">
        <v>168</v>
      </c>
      <c r="K59" s="448"/>
      <c r="L59" s="437"/>
      <c r="M59" s="437"/>
      <c r="N59" s="437"/>
      <c r="O59" s="307"/>
    </row>
    <row r="60" spans="1:15" s="11" customFormat="1" ht="15" customHeight="1" thickBot="1">
      <c r="A60" s="133" t="s">
        <v>351</v>
      </c>
      <c r="B60" s="114"/>
      <c r="C60" s="114"/>
      <c r="D60" s="116"/>
      <c r="E60" s="224"/>
      <c r="F60" s="278">
        <f>+F54-F57</f>
        <v>0</v>
      </c>
      <c r="G60" s="117"/>
      <c r="H60" s="117"/>
      <c r="I60" s="285"/>
      <c r="J60" s="285"/>
      <c r="K60" s="285"/>
      <c r="L60" s="285"/>
      <c r="M60" s="285"/>
      <c r="N60" s="285"/>
      <c r="O60" s="309"/>
    </row>
    <row r="61" spans="1:15" ht="15" customHeight="1" thickTop="1">
      <c r="A61" s="310" t="s">
        <v>205</v>
      </c>
      <c r="B61" s="76"/>
      <c r="C61" s="76"/>
      <c r="D61" s="75"/>
      <c r="E61" s="225"/>
      <c r="F61" s="112"/>
      <c r="G61" s="75"/>
      <c r="H61" s="75"/>
      <c r="I61" s="208"/>
      <c r="J61" s="208"/>
      <c r="K61" s="208"/>
      <c r="L61" s="208"/>
      <c r="M61" s="208"/>
      <c r="N61" s="208"/>
      <c r="O61" s="307"/>
    </row>
    <row r="62" spans="1:15" ht="8.25" customHeight="1" thickBot="1">
      <c r="A62" s="73"/>
      <c r="B62" s="75"/>
      <c r="C62" s="75"/>
      <c r="D62" s="75"/>
      <c r="E62" s="226"/>
      <c r="F62" s="75"/>
      <c r="G62" s="75"/>
      <c r="H62" s="75"/>
      <c r="I62" s="208"/>
      <c r="J62" s="208"/>
      <c r="K62" s="208"/>
      <c r="L62" s="208"/>
      <c r="M62" s="208"/>
      <c r="N62" s="208"/>
      <c r="O62" s="307"/>
    </row>
    <row r="63" spans="1:15" ht="21" customHeight="1" thickBot="1" thickTop="1">
      <c r="A63" s="101" t="s">
        <v>268</v>
      </c>
      <c r="B63" s="102"/>
      <c r="C63" s="102"/>
      <c r="D63" s="102"/>
      <c r="E63" s="215"/>
      <c r="F63" s="102"/>
      <c r="G63" s="102"/>
      <c r="H63" s="102"/>
      <c r="I63" s="102"/>
      <c r="J63" s="102"/>
      <c r="K63" s="102"/>
      <c r="L63" s="102"/>
      <c r="M63" s="102"/>
      <c r="N63" s="102"/>
      <c r="O63" s="288"/>
    </row>
    <row r="64" spans="1:15" ht="12" customHeight="1" thickTop="1">
      <c r="A64" s="314"/>
      <c r="B64" s="208"/>
      <c r="C64" s="208"/>
      <c r="D64" s="208"/>
      <c r="E64" s="225"/>
      <c r="F64" s="75"/>
      <c r="G64" s="75"/>
      <c r="H64" s="75"/>
      <c r="I64" s="208"/>
      <c r="J64" s="208"/>
      <c r="K64" s="208"/>
      <c r="L64" s="208"/>
      <c r="M64" s="208"/>
      <c r="N64" s="208"/>
      <c r="O64" s="454"/>
    </row>
    <row r="65" spans="1:15" s="103" customFormat="1" ht="21" customHeight="1">
      <c r="A65" s="315" t="s">
        <v>342</v>
      </c>
      <c r="B65" s="441"/>
      <c r="C65" s="279"/>
      <c r="D65" s="279"/>
      <c r="E65" s="280"/>
      <c r="F65" s="281"/>
      <c r="G65" s="279"/>
      <c r="H65" s="279"/>
      <c r="I65" s="281"/>
      <c r="J65" s="281"/>
      <c r="K65" s="281"/>
      <c r="L65" s="281"/>
      <c r="M65" s="281"/>
      <c r="N65" s="281"/>
      <c r="O65" s="455"/>
    </row>
    <row r="66" spans="1:15" ht="15" customHeight="1">
      <c r="A66" s="316"/>
      <c r="B66" s="442"/>
      <c r="C66" s="453" t="s">
        <v>210</v>
      </c>
      <c r="D66" s="438"/>
      <c r="E66" s="450" t="s">
        <v>208</v>
      </c>
      <c r="F66" s="438"/>
      <c r="G66" s="450"/>
      <c r="H66" s="439"/>
      <c r="I66" s="443"/>
      <c r="J66" s="443" t="s">
        <v>207</v>
      </c>
      <c r="K66" s="438"/>
      <c r="L66" s="453"/>
      <c r="M66" s="453" t="s">
        <v>209</v>
      </c>
      <c r="N66" s="438"/>
      <c r="O66" s="456"/>
    </row>
    <row r="67" spans="1:15" ht="15" customHeight="1">
      <c r="A67" s="316"/>
      <c r="B67" s="442"/>
      <c r="C67" s="438"/>
      <c r="D67" s="438"/>
      <c r="E67" s="439"/>
      <c r="F67" s="438"/>
      <c r="G67" s="439"/>
      <c r="H67" s="439"/>
      <c r="I67" s="438"/>
      <c r="J67" s="438"/>
      <c r="K67" s="438"/>
      <c r="L67" s="438"/>
      <c r="M67" s="438"/>
      <c r="N67" s="438"/>
      <c r="O67" s="440"/>
    </row>
    <row r="68" spans="1:15" s="103" customFormat="1" ht="21" customHeight="1">
      <c r="A68" s="317" t="s">
        <v>347</v>
      </c>
      <c r="B68" s="441"/>
      <c r="C68" s="281"/>
      <c r="D68" s="279"/>
      <c r="E68" s="279"/>
      <c r="F68" s="281"/>
      <c r="G68" s="279"/>
      <c r="H68" s="279"/>
      <c r="I68" s="281"/>
      <c r="J68" s="279"/>
      <c r="K68" s="281"/>
      <c r="L68" s="281"/>
      <c r="M68" s="281"/>
      <c r="N68" s="281"/>
      <c r="O68" s="455"/>
    </row>
    <row r="69" spans="1:15" ht="15" customHeight="1">
      <c r="A69" s="316"/>
      <c r="B69" s="442"/>
      <c r="C69" s="453" t="s">
        <v>210</v>
      </c>
      <c r="D69" s="438"/>
      <c r="E69" s="450" t="s">
        <v>208</v>
      </c>
      <c r="F69" s="438"/>
      <c r="G69" s="450"/>
      <c r="H69" s="439"/>
      <c r="I69" s="443"/>
      <c r="J69" s="443" t="s">
        <v>207</v>
      </c>
      <c r="K69" s="438"/>
      <c r="L69" s="453"/>
      <c r="M69" s="453" t="s">
        <v>209</v>
      </c>
      <c r="N69" s="438"/>
      <c r="O69" s="456"/>
    </row>
    <row r="70" spans="1:15" ht="15" customHeight="1">
      <c r="A70" s="318"/>
      <c r="B70" s="442"/>
      <c r="C70" s="438"/>
      <c r="D70" s="439"/>
      <c r="E70" s="439"/>
      <c r="F70" s="438"/>
      <c r="G70" s="439"/>
      <c r="H70" s="439"/>
      <c r="I70" s="438"/>
      <c r="J70" s="439"/>
      <c r="K70" s="438"/>
      <c r="L70" s="438"/>
      <c r="M70" s="438"/>
      <c r="N70" s="438"/>
      <c r="O70" s="440"/>
    </row>
    <row r="71" spans="1:15" s="103" customFormat="1" ht="21" customHeight="1">
      <c r="A71" s="315" t="s">
        <v>348</v>
      </c>
      <c r="B71" s="441"/>
      <c r="C71" s="281"/>
      <c r="D71" s="279"/>
      <c r="E71" s="279"/>
      <c r="F71" s="281"/>
      <c r="G71" s="279"/>
      <c r="H71" s="279"/>
      <c r="I71" s="281"/>
      <c r="J71" s="279"/>
      <c r="K71" s="281"/>
      <c r="L71" s="281"/>
      <c r="M71" s="281"/>
      <c r="N71" s="281"/>
      <c r="O71" s="455"/>
    </row>
    <row r="72" spans="1:15" ht="15" customHeight="1">
      <c r="A72" s="318"/>
      <c r="B72" s="442"/>
      <c r="C72" s="453" t="s">
        <v>210</v>
      </c>
      <c r="D72" s="438"/>
      <c r="E72" s="450" t="s">
        <v>208</v>
      </c>
      <c r="F72" s="438"/>
      <c r="G72" s="450"/>
      <c r="H72" s="439"/>
      <c r="I72" s="443"/>
      <c r="J72" s="443" t="s">
        <v>207</v>
      </c>
      <c r="K72" s="438"/>
      <c r="L72" s="453"/>
      <c r="M72" s="453" t="s">
        <v>209</v>
      </c>
      <c r="N72" s="438"/>
      <c r="O72" s="456"/>
    </row>
    <row r="73" spans="1:15" ht="15" customHeight="1">
      <c r="A73" s="318"/>
      <c r="B73" s="442"/>
      <c r="C73" s="438"/>
      <c r="D73" s="439"/>
      <c r="E73" s="439"/>
      <c r="F73" s="438"/>
      <c r="G73" s="439"/>
      <c r="H73" s="439"/>
      <c r="I73" s="438"/>
      <c r="J73" s="439"/>
      <c r="K73" s="438"/>
      <c r="L73" s="438"/>
      <c r="M73" s="438"/>
      <c r="N73" s="438"/>
      <c r="O73" s="440"/>
    </row>
    <row r="74" spans="1:15" s="103" customFormat="1" ht="21" customHeight="1">
      <c r="A74" s="844" t="s">
        <v>270</v>
      </c>
      <c r="B74" s="845"/>
      <c r="C74" s="281"/>
      <c r="D74" s="279"/>
      <c r="E74" s="279"/>
      <c r="F74" s="281"/>
      <c r="G74" s="279"/>
      <c r="H74" s="279"/>
      <c r="I74" s="281"/>
      <c r="J74" s="279"/>
      <c r="K74" s="281"/>
      <c r="L74" s="281"/>
      <c r="M74" s="281"/>
      <c r="N74" s="281"/>
      <c r="O74" s="455"/>
    </row>
    <row r="75" spans="1:15" s="103" customFormat="1" ht="21" customHeight="1" thickBot="1">
      <c r="A75" s="846"/>
      <c r="B75" s="847"/>
      <c r="C75" s="452" t="s">
        <v>210</v>
      </c>
      <c r="D75" s="445"/>
      <c r="E75" s="451" t="s">
        <v>208</v>
      </c>
      <c r="F75" s="445"/>
      <c r="G75" s="451"/>
      <c r="H75" s="446"/>
      <c r="I75" s="444"/>
      <c r="J75" s="444" t="s">
        <v>207</v>
      </c>
      <c r="K75" s="445"/>
      <c r="L75" s="452"/>
      <c r="M75" s="452" t="s">
        <v>209</v>
      </c>
      <c r="N75" s="445"/>
      <c r="O75" s="457"/>
    </row>
    <row r="76" ht="15" customHeight="1" thickTop="1">
      <c r="A76" s="76"/>
    </row>
    <row r="77" spans="1:8" ht="15" customHeight="1">
      <c r="A77" s="76"/>
      <c r="B77" s="76"/>
      <c r="C77" s="76"/>
      <c r="D77" s="76"/>
      <c r="E77" s="227"/>
      <c r="F77" s="76"/>
      <c r="G77" s="75"/>
      <c r="H77" s="75"/>
    </row>
  </sheetData>
  <sheetProtection sheet="1" objects="1" scenarios="1" formatCells="0" formatColumns="0"/>
  <mergeCells count="7">
    <mergeCell ref="A74:B75"/>
    <mergeCell ref="C7:D7"/>
    <mergeCell ref="F7:G7"/>
    <mergeCell ref="A1:O1"/>
    <mergeCell ref="A2:O2"/>
    <mergeCell ref="A3:O3"/>
    <mergeCell ref="J7:K7"/>
  </mergeCells>
  <printOptions/>
  <pageMargins left="0.39" right="0.3" top="0.71" bottom="0.48" header="0.5" footer="0.23"/>
  <pageSetup fitToHeight="0" horizontalDpi="600" verticalDpi="600" orientation="landscape" paperSize="5" scale="78" r:id="rId3"/>
  <rowBreaks count="1" manualBreakCount="1">
    <brk id="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Orr</dc:creator>
  <cp:keywords/>
  <dc:description/>
  <cp:lastModifiedBy>Brandy</cp:lastModifiedBy>
  <cp:lastPrinted>2020-01-15T17:57:38Z</cp:lastPrinted>
  <dcterms:created xsi:type="dcterms:W3CDTF">2008-07-27T22:14:39Z</dcterms:created>
  <dcterms:modified xsi:type="dcterms:W3CDTF">2020-04-14T21:22:22Z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